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002B0F5-7B31-4D72-B8DE-FC1AC8969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rag" sheetId="1" r:id="rId1"/>
    <sheet name="Tarifgebiete ÖPNV" sheetId="2" state="hidden" r:id="rId2"/>
  </sheets>
  <externalReferences>
    <externalReference r:id="rId3"/>
  </externalReferences>
  <definedNames>
    <definedName name="Preisstufe">'[1]Antrag '!$D$132:$D$139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I41" i="1"/>
  <c r="I40" i="1"/>
  <c r="H41" i="1"/>
  <c r="H40" i="1"/>
  <c r="D47" i="1"/>
  <c r="B46" i="1"/>
  <c r="B45" i="1"/>
  <c r="B44" i="1"/>
  <c r="B43" i="1"/>
  <c r="B42" i="1"/>
  <c r="B41" i="1" l="1"/>
  <c r="B40" i="1"/>
  <c r="E41" i="1"/>
  <c r="I31" i="2"/>
  <c r="I32" i="2"/>
  <c r="I33" i="2"/>
  <c r="I30" i="2"/>
  <c r="B47" i="1" l="1"/>
  <c r="AB41" i="1"/>
  <c r="W41" i="1"/>
  <c r="AB28" i="1"/>
  <c r="W28" i="1"/>
  <c r="AB13" i="1"/>
  <c r="W13" i="1"/>
  <c r="Z5" i="1"/>
  <c r="U56" i="1"/>
  <c r="K56" i="1"/>
  <c r="I46" i="1" l="1"/>
  <c r="I45" i="1"/>
  <c r="I44" i="1"/>
  <c r="I43" i="1"/>
  <c r="I42" i="1"/>
  <c r="H43" i="1"/>
  <c r="H44" i="1"/>
  <c r="H45" i="1"/>
  <c r="H46" i="1"/>
  <c r="H42" i="1"/>
  <c r="I30" i="1"/>
  <c r="E46" i="1" l="1"/>
  <c r="F31" i="1"/>
  <c r="I34" i="1"/>
  <c r="I31" i="1"/>
  <c r="G23" i="1" l="1"/>
  <c r="J11" i="1"/>
  <c r="E42" i="1" l="1"/>
  <c r="E43" i="1"/>
  <c r="E44" i="1"/>
  <c r="E45" i="1"/>
  <c r="E40" i="1"/>
  <c r="AD8" i="1" l="1"/>
  <c r="D51" i="1" l="1"/>
  <c r="D53" i="1" s="1"/>
  <c r="D54" i="1" s="1"/>
  <c r="C47" i="1"/>
  <c r="I14" i="2"/>
  <c r="I13" i="2"/>
  <c r="I12" i="2"/>
  <c r="I11" i="2"/>
  <c r="I10" i="2"/>
  <c r="I9" i="2"/>
  <c r="I8" i="2"/>
  <c r="A8" i="2"/>
  <c r="I7" i="2"/>
  <c r="A7" i="2"/>
  <c r="I6" i="2"/>
  <c r="A6" i="2"/>
  <c r="A5" i="2"/>
  <c r="I54" i="1" l="1"/>
  <c r="F30" i="1"/>
  <c r="F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1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Handelt es sich um den ersten jemals gestellten Antrag, dann bitte hier ein X setzen. Bitte beachten Sie die Information in der Anleitung für Erstanträge!
</t>
        </r>
      </text>
    </comment>
    <comment ref="G21" authorId="0" shapeId="0" xr:uid="{00000000-0006-0000-0000-000002000000}">
      <text>
        <r>
          <rPr>
            <sz val="9"/>
            <color indexed="81"/>
            <rFont val="Segoe UI"/>
            <family val="2"/>
          </rPr>
          <t>Bei Wechsel des Wohnsitzes während des Semesters ist hier der Monat des Wechsels einzutragen!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Auswahl der Preisstufe!</t>
        </r>
        <r>
          <rPr>
            <sz val="9"/>
            <color indexed="81"/>
            <rFont val="Segoe UI"/>
            <family val="2"/>
          </rPr>
          <t xml:space="preserve">
Hier ist die Perisstufe Ihres Verkehrsverbundes auszuwählen!
(siehe Ticket/ Vertrag)
Die Preisstufe 8 gilt nur bei Tarifen außerhalb des VRS-Tarifverbundes!</t>
        </r>
      </text>
    </comment>
    <comment ref="F33" authorId="0" shapeId="0" xr:uid="{00000000-0006-0000-0000-000004000000}">
      <text>
        <r>
          <rPr>
            <sz val="8"/>
            <color indexed="81"/>
            <rFont val="Tahoma"/>
            <family val="2"/>
          </rPr>
          <t>Hier ist die</t>
        </r>
        <r>
          <rPr>
            <b/>
            <sz val="8"/>
            <color indexed="81"/>
            <rFont val="Tahoma"/>
            <family val="2"/>
          </rPr>
          <t xml:space="preserve"> kürzeste</t>
        </r>
        <r>
          <rPr>
            <sz val="8"/>
            <color indexed="81"/>
            <rFont val="Tahoma"/>
            <family val="2"/>
          </rPr>
          <t xml:space="preserve"> Entfernung </t>
        </r>
        <r>
          <rPr>
            <b/>
            <sz val="8"/>
            <color indexed="81"/>
            <rFont val="Tahoma"/>
            <family val="2"/>
          </rPr>
          <t>zu Fuß</t>
        </r>
        <r>
          <rPr>
            <sz val="8"/>
            <color indexed="81"/>
            <rFont val="Tahoma"/>
            <family val="2"/>
          </rPr>
          <t xml:space="preserve"> lt. Routenplaner zur Rheinischen Akademie einzutragen (Zahlenwert z.B. 7,4). Routenplanerausdruck als Beleg ist nur bei </t>
        </r>
        <r>
          <rPr>
            <b/>
            <sz val="8"/>
            <color indexed="81"/>
            <rFont val="Tahoma"/>
            <family val="2"/>
          </rPr>
          <t>Erstantrag oder Wohnsitzwechse</t>
        </r>
        <r>
          <rPr>
            <sz val="8"/>
            <color indexed="81"/>
            <rFont val="Tahoma"/>
            <family val="2"/>
          </rPr>
          <t>l  beizufügen.</t>
        </r>
      </text>
    </comment>
    <comment ref="D40" authorId="0" shapeId="0" xr:uid="{00000000-0006-0000-0000-000005000000}">
      <text>
        <r>
          <rPr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</t>
        </r>
      </text>
    </comment>
  </commentList>
</comments>
</file>

<file path=xl/sharedStrings.xml><?xml version="1.0" encoding="utf-8"?>
<sst xmlns="http://schemas.openxmlformats.org/spreadsheetml/2006/main" count="134" uniqueCount="126">
  <si>
    <t>Antrag auf Schülerfahrkostenerstattung</t>
  </si>
  <si>
    <t>(Unvollständige und fehlerhafte Anträge gelten als nicht abgegeben)</t>
  </si>
  <si>
    <t>Rheinische Akademie Köln gGmbH - Berufskolleg</t>
  </si>
  <si>
    <t>- Höhere Berufsfachschule für Technik -</t>
  </si>
  <si>
    <t>Vogelsanger Straße 295</t>
  </si>
  <si>
    <t>50825 Köln</t>
  </si>
  <si>
    <t>1. Schülernummer</t>
  </si>
  <si>
    <t xml:space="preserve">2. Name </t>
  </si>
  <si>
    <t>3. Wohnsitz während der Ausbildung</t>
  </si>
  <si>
    <t xml:space="preserve">   Vorname</t>
  </si>
  <si>
    <t xml:space="preserve">Straße </t>
  </si>
  <si>
    <t xml:space="preserve">   Straße </t>
  </si>
  <si>
    <t>PLZ</t>
  </si>
  <si>
    <t xml:space="preserve">   PLZ</t>
  </si>
  <si>
    <t>Ort</t>
  </si>
  <si>
    <t xml:space="preserve">   Ort</t>
  </si>
  <si>
    <t xml:space="preserve">Bundesland </t>
  </si>
  <si>
    <t xml:space="preserve">   Bundesland </t>
  </si>
  <si>
    <t>4. Wohnsitzwechsel während des Semesters</t>
  </si>
  <si>
    <t>ja (X)</t>
  </si>
  <si>
    <t>Klasse:</t>
  </si>
  <si>
    <t>Erstantrag (X)</t>
  </si>
  <si>
    <r>
      <t>5. Ich benutze für die Fahrt zur Schule:</t>
    </r>
    <r>
      <rPr>
        <sz val="12"/>
        <rFont val="Wingdings"/>
        <charset val="2"/>
      </rPr>
      <t/>
    </r>
  </si>
  <si>
    <r>
      <t>6.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VRS Preisstufe:</t>
    </r>
    <r>
      <rPr>
        <sz val="10"/>
        <rFont val="Arial"/>
        <family val="2"/>
      </rPr>
      <t xml:space="preserve"> (1b), (2b), (3, (4) .....(7)</t>
    </r>
  </si>
  <si>
    <t xml:space="preserve">sonstige Tarife: (8) </t>
  </si>
  <si>
    <t>(kürzeste Verbindung zu Fuß)</t>
  </si>
  <si>
    <t>km</t>
  </si>
  <si>
    <r>
      <rPr>
        <b/>
        <sz val="11"/>
        <color theme="1"/>
        <rFont val="Calibri"/>
        <family val="2"/>
        <scheme val="minor"/>
      </rPr>
      <t>7. Wegbeschreibung</t>
    </r>
    <r>
      <rPr>
        <sz val="11"/>
        <color theme="1"/>
        <rFont val="Calibri"/>
        <family val="2"/>
        <scheme val="minor"/>
      </rPr>
      <t xml:space="preserve"> lt. dem Routenplaner</t>
    </r>
  </si>
  <si>
    <t>Preistufen</t>
  </si>
  <si>
    <t>Monat</t>
  </si>
  <si>
    <t>Erst.-Pauschale/km</t>
  </si>
  <si>
    <t>Auto</t>
  </si>
  <si>
    <t>Motorrad</t>
  </si>
  <si>
    <t>pro Mitfahrer</t>
  </si>
  <si>
    <t>Summe</t>
  </si>
  <si>
    <t xml:space="preserve">Gemäß dem zur Zeit gültigen Schülerfahrkostenerstattungsgesetz nebst den </t>
  </si>
  <si>
    <t xml:space="preserve">Verwaltungsvorschriften und Durchführungsverordnungen bitte ich um Erstattung der </t>
  </si>
  <si>
    <t xml:space="preserve">in der vorstehenden Zeit entstandenen Fahrkosten. </t>
  </si>
  <si>
    <t>Die Fahrkarten sind als Belege auf der beiliegenden Anlage übersichtlich aufgeklebt</t>
  </si>
  <si>
    <t>und beigefügt.</t>
  </si>
  <si>
    <t xml:space="preserve">Ich erkläre an Eides statt, dass die oben gemachten Angaben der Wahrheit </t>
  </si>
  <si>
    <t>entsprechen, die Fahrkosten tatsächlich entstanden sind und von dritter Seite nicht</t>
  </si>
  <si>
    <t>erstattet werden.</t>
  </si>
  <si>
    <t>Den Erstattungsbetrag bitte ich zu überweisen an:</t>
  </si>
  <si>
    <t xml:space="preserve">15. Bankverbindung </t>
  </si>
  <si>
    <t>IBAN:</t>
  </si>
  <si>
    <t>BIC:</t>
  </si>
  <si>
    <t xml:space="preserve">Kontoinhaber </t>
  </si>
  <si>
    <t xml:space="preserve">PLZ/Ort </t>
  </si>
  <si>
    <t>Meine Angaben hinsichtlich meiner Anschrift, benutztes Verkehrsmittel, Tarifzone, Entfernung, haben sich</t>
  </si>
  <si>
    <t xml:space="preserve">gegenüber meinem letzten Antrag nicht verändert bzw. bei Veränderungen habe ich alle für die Berechnung </t>
  </si>
  <si>
    <t>notwendigen neuen Anlagen wie Routenplanerausdruck, Tarifauskunft ÖVM etc. beigefügt.</t>
  </si>
  <si>
    <t xml:space="preserve">Ort/Datum </t>
  </si>
  <si>
    <t>Unterschrift Antragsteller (Schüler)</t>
  </si>
  <si>
    <t>Wird von der Schule ausgefüllt!</t>
  </si>
  <si>
    <t>Die / der Schüler / in</t>
  </si>
  <si>
    <t>besuchte im</t>
  </si>
  <si>
    <t>Erstattungszeitraum ununterbrochen vom</t>
  </si>
  <si>
    <t>bis</t>
  </si>
  <si>
    <t>die Höhere Berufsfachschule für Technik.</t>
  </si>
  <si>
    <t>Fehltage</t>
  </si>
  <si>
    <t>Fachrichtung _________________________________ Klasse ______________</t>
  </si>
  <si>
    <t>Stempel der Schule</t>
  </si>
  <si>
    <t>Unterschrift</t>
  </si>
  <si>
    <t>Name der Bank</t>
  </si>
  <si>
    <t>1b</t>
  </si>
  <si>
    <t xml:space="preserve">Preisstufen </t>
  </si>
  <si>
    <t>2b</t>
  </si>
  <si>
    <t xml:space="preserve">     erstattung ohne Eigenanteil</t>
  </si>
  <si>
    <t xml:space="preserve">     erstattung lt. Nachweisen</t>
  </si>
  <si>
    <t xml:space="preserve">     (nachweislich)</t>
  </si>
  <si>
    <t>(vom Schüler einzutragen)</t>
  </si>
  <si>
    <t>für</t>
  </si>
  <si>
    <t xml:space="preserve">Summe </t>
  </si>
  <si>
    <t>ÖVM *)</t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</si>
  <si>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Maximale Fahrkosten-</t>
    </r>
  </si>
  <si>
    <r>
      <rPr>
        <b/>
        <sz val="11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Beantragte</t>
    </r>
    <r>
      <rPr>
        <sz val="11"/>
        <color theme="1"/>
        <rFont val="Calibri"/>
        <family val="2"/>
        <scheme val="minor"/>
      </rPr>
      <t xml:space="preserve"> Fahrkosten-</t>
    </r>
  </si>
  <si>
    <t xml:space="preserve">abzügl. Eigenanteil:     </t>
  </si>
  <si>
    <t>Voraussichtliche Erstattung</t>
  </si>
  <si>
    <t>Wird von der Schule ausgefüllt:</t>
  </si>
  <si>
    <t xml:space="preserve">Tatsächl. Gesamtbetrag:  </t>
  </si>
  <si>
    <t>abzügl. Eigenanteil:</t>
  </si>
  <si>
    <t>(das Formular nur beifügen, wenn Fahrkarten aufgeklebt wurden!)</t>
  </si>
  <si>
    <t xml:space="preserve">Schülernummer:   </t>
  </si>
  <si>
    <t xml:space="preserve"> Klasse:</t>
  </si>
  <si>
    <t xml:space="preserve"> </t>
  </si>
  <si>
    <t>Name:</t>
  </si>
  <si>
    <t>Vorname:</t>
  </si>
  <si>
    <t xml:space="preserve">11. Gesamterstattung: </t>
  </si>
  <si>
    <t>Seite 1 von 3</t>
  </si>
  <si>
    <t>Seite 2 von 3</t>
  </si>
  <si>
    <t>Seite 3 von 3</t>
  </si>
  <si>
    <t>PKW</t>
  </si>
  <si>
    <t>Monate PKW</t>
  </si>
  <si>
    <t>Schultage</t>
  </si>
  <si>
    <t>Schulweg</t>
  </si>
  <si>
    <t>km-Pauschale</t>
  </si>
  <si>
    <t>KFZ-Halter:</t>
  </si>
  <si>
    <t>Straße:</t>
  </si>
  <si>
    <t>PLZ + Ort:</t>
  </si>
  <si>
    <t>5a. KFZ-Kennzeichen:</t>
  </si>
  <si>
    <t xml:space="preserve">Max. Gesamtbetrag:    </t>
  </si>
  <si>
    <r>
      <t>10.</t>
    </r>
    <r>
      <rPr>
        <sz val="10"/>
        <rFont val="Arial"/>
        <family val="2"/>
      </rPr>
      <t xml:space="preserve"> Max. Erstattungsbetrag : </t>
    </r>
  </si>
  <si>
    <t>Klasse</t>
  </si>
  <si>
    <t>-</t>
  </si>
  <si>
    <t>September</t>
  </si>
  <si>
    <t>Oktober</t>
  </si>
  <si>
    <t>November</t>
  </si>
  <si>
    <t>Dezember</t>
  </si>
  <si>
    <t>Januar</t>
  </si>
  <si>
    <t>(DB, etc., wenn diese außerhalb VRS Tarifnetzes)</t>
  </si>
  <si>
    <t>August</t>
  </si>
  <si>
    <t>6a…. zum Betriebspraktikum</t>
  </si>
  <si>
    <t>7a. … zum Betriebspraktikum</t>
  </si>
  <si>
    <t>Preisstufen und Unterrichtstage Praktikumsklassen</t>
  </si>
  <si>
    <t>Anlage zum Fahrkostenantrag</t>
  </si>
  <si>
    <t>Juli</t>
  </si>
  <si>
    <r>
      <t xml:space="preserve">*) </t>
    </r>
    <r>
      <rPr>
        <sz val="9"/>
        <rFont val="Calibri"/>
        <family val="2"/>
        <scheme val="minor"/>
      </rPr>
      <t xml:space="preserve">bei Tarifen </t>
    </r>
    <r>
      <rPr>
        <u/>
        <sz val="9"/>
        <rFont val="Calibri"/>
        <family val="2"/>
        <scheme val="minor"/>
      </rPr>
      <t>außerhalb VRS</t>
    </r>
    <r>
      <rPr>
        <b/>
        <u/>
        <sz val="9"/>
        <rFont val="Calibri"/>
        <family val="2"/>
        <scheme val="minor"/>
      </rPr>
      <t xml:space="preserve"> (8)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sind betragliche Abweichungen möglich, deshalb </t>
    </r>
    <r>
      <rPr>
        <b/>
        <sz val="9"/>
        <rFont val="Calibri"/>
        <family val="2"/>
        <scheme val="minor"/>
      </rPr>
      <t>immer</t>
    </r>
    <r>
      <rPr>
        <sz val="9"/>
        <rFont val="Calibri"/>
        <family val="2"/>
        <scheme val="minor"/>
      </rPr>
      <t xml:space="preserve"> einen Nachweis über die </t>
    </r>
  </si>
  <si>
    <r>
      <t>jeweils günstigsten Azubi- Fahrkarten (für</t>
    </r>
    <r>
      <rPr>
        <b/>
        <sz val="9"/>
        <rFont val="Calibri"/>
        <family val="2"/>
        <scheme val="minor"/>
      </rPr>
      <t xml:space="preserve"> Tages-, 4-er-, Wochen-, Monatskarte, „Azubi-Ticket“</t>
    </r>
    <r>
      <rPr>
        <sz val="9"/>
        <rFont val="Calibri"/>
        <family val="2"/>
        <scheme val="minor"/>
      </rPr>
      <t xml:space="preserve"> etc.) beifügen! </t>
    </r>
  </si>
  <si>
    <t>Unterrichtstage WiSe 2023-2024</t>
  </si>
  <si>
    <t>WiSe 2025-2026</t>
  </si>
  <si>
    <t>Antrag 2025-2026</t>
  </si>
  <si>
    <t>BA24</t>
  </si>
  <si>
    <t>BG23</t>
  </si>
  <si>
    <t>BR23</t>
  </si>
  <si>
    <t>IR23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</si>
</sst>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#,##0.00\ &quot;€&quot;;\-#,##0.00\ &quot;€&quot;"/>
    <numFmt numFmtId="164" formatCode="0.0"/>
    <numFmt numFmtId="165" formatCode="#,##0.00\ [$€-1];[Red]\-#,##0.00\ [$€-1]"/>
    <numFmt numFmtId="166" formatCode="mmmm\ yyyy"/>
    <numFmt numFmtId="167" formatCode="#,##0.00\ &quot;€&quot;;;&quot;&quot;;"/>
    <numFmt numFmtId="168" formatCode="0.00\ &quot;€&quot;"/>
    <numFmt numFmtId="169" formatCode="#,##0.00\ [$€-1]"/>
    <numFmt numFmtId="170" formatCode="#,##0.00\ _€;;&quot;&quot;;[Red]General"/>
    <numFmt numFmtId="171" formatCode="0.0\ &quot;km&quot;;&quot;&quot;;&quot;&quot;"/>
    <numFmt numFmtId="172" formatCode="#,##0.00\ &quot;€&quot;;;&quot; &quot;;"/>
    <numFmt numFmtId="173" formatCode="#,##0.00\ _€;;&quot;&quot;"/>
    <numFmt numFmtId="174" formatCode="0.00\ &quot;€&quot;;&quot;&quot;;&quot;&quot;"/>
    <numFmt numFmtId="175" formatCode="mmm\ yyyy"/>
    <numFmt numFmtId="176" formatCode="##;&quot;&quot;;&quot;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2"/>
      <name val="Wingdings"/>
      <charset val="2"/>
    </font>
    <font>
      <sz val="10"/>
      <name val="Times New Roman"/>
      <family val="1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Border="1"/>
    <xf numFmtId="0" fontId="5" fillId="3" borderId="1" xfId="0" applyFont="1" applyFill="1" applyBorder="1" applyProtection="1">
      <protection locked="0" hidden="1"/>
    </xf>
    <xf numFmtId="164" fontId="5" fillId="3" borderId="1" xfId="0" applyNumberFormat="1" applyFont="1" applyFill="1" applyBorder="1" applyProtection="1">
      <protection locked="0" hidden="1"/>
    </xf>
    <xf numFmtId="0" fontId="5" fillId="0" borderId="0" xfId="0" applyFont="1"/>
    <xf numFmtId="0" fontId="0" fillId="0" borderId="3" xfId="0" applyBorder="1"/>
    <xf numFmtId="0" fontId="0" fillId="0" borderId="0" xfId="0" applyBorder="1"/>
    <xf numFmtId="2" fontId="0" fillId="0" borderId="0" xfId="0" applyNumberFormat="1"/>
    <xf numFmtId="2" fontId="0" fillId="0" borderId="0" xfId="0" applyNumberFormat="1" applyBorder="1"/>
    <xf numFmtId="2" fontId="5" fillId="0" borderId="4" xfId="0" applyNumberFormat="1" applyFont="1" applyBorder="1"/>
    <xf numFmtId="2" fontId="5" fillId="0" borderId="0" xfId="0" applyNumberFormat="1" applyFont="1" applyBorder="1"/>
    <xf numFmtId="0" fontId="2" fillId="0" borderId="0" xfId="0" applyFont="1"/>
    <xf numFmtId="165" fontId="0" fillId="0" borderId="0" xfId="0" applyNumberFormat="1" applyBorder="1"/>
    <xf numFmtId="0" fontId="5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 hidden="1"/>
    </xf>
    <xf numFmtId="169" fontId="17" fillId="0" borderId="9" xfId="0" applyNumberFormat="1" applyFont="1" applyBorder="1" applyAlignment="1" applyProtection="1">
      <alignment horizontal="center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18" fillId="0" borderId="3" xfId="0" applyFont="1" applyFill="1" applyBorder="1" applyAlignment="1" applyProtection="1">
      <alignment horizontal="center"/>
      <protection hidden="1"/>
    </xf>
    <xf numFmtId="0" fontId="19" fillId="0" borderId="4" xfId="0" applyFont="1" applyFill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20" fillId="0" borderId="4" xfId="0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2" fillId="4" borderId="0" xfId="0" applyFont="1" applyFill="1" applyProtection="1"/>
    <xf numFmtId="0" fontId="0" fillId="4" borderId="0" xfId="0" applyFill="1" applyProtection="1"/>
    <xf numFmtId="0" fontId="1" fillId="0" borderId="0" xfId="0" applyFont="1" applyAlignment="1" applyProtection="1">
      <alignment horizontal="right"/>
    </xf>
    <xf numFmtId="0" fontId="5" fillId="4" borderId="0" xfId="0" applyFont="1" applyFill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0" xfId="0" applyAlignment="1" applyProtection="1">
      <alignment horizontal="right"/>
    </xf>
    <xf numFmtId="0" fontId="0" fillId="0" borderId="17" xfId="0" applyBorder="1" applyProtection="1"/>
    <xf numFmtId="0" fontId="0" fillId="0" borderId="13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Protection="1"/>
    <xf numFmtId="0" fontId="18" fillId="0" borderId="3" xfId="0" applyFont="1" applyFill="1" applyBorder="1" applyAlignment="1" applyProtection="1">
      <alignment horizontal="center"/>
    </xf>
    <xf numFmtId="0" fontId="18" fillId="0" borderId="3" xfId="0" applyFont="1" applyBorder="1" applyAlignment="1" applyProtection="1">
      <alignment horizontal="center"/>
    </xf>
    <xf numFmtId="0" fontId="0" fillId="0" borderId="0" xfId="0" applyFill="1" applyProtection="1"/>
    <xf numFmtId="0" fontId="18" fillId="0" borderId="4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0" borderId="4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7" xfId="0" applyBorder="1" applyProtection="1"/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0" fillId="0" borderId="0" xfId="0" applyFont="1" applyProtection="1"/>
    <xf numFmtId="0" fontId="18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3" fillId="0" borderId="0" xfId="0" applyFont="1" applyProtection="1"/>
    <xf numFmtId="0" fontId="0" fillId="0" borderId="0" xfId="0" applyFont="1" applyProtection="1"/>
    <xf numFmtId="0" fontId="2" fillId="0" borderId="0" xfId="0" applyFont="1" applyBorder="1" applyProtection="1"/>
    <xf numFmtId="0" fontId="0" fillId="0" borderId="6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3" xfId="0" applyBorder="1" applyProtection="1"/>
    <xf numFmtId="0" fontId="1" fillId="0" borderId="4" xfId="0" applyFont="1" applyBorder="1" applyProtection="1"/>
    <xf numFmtId="0" fontId="0" fillId="0" borderId="5" xfId="0" applyBorder="1" applyAlignment="1" applyProtection="1">
      <alignment horizontal="right"/>
    </xf>
    <xf numFmtId="170" fontId="0" fillId="0" borderId="8" xfId="0" applyNumberFormat="1" applyBorder="1" applyProtection="1"/>
    <xf numFmtId="170" fontId="0" fillId="0" borderId="0" xfId="0" applyNumberFormat="1" applyBorder="1" applyProtection="1"/>
    <xf numFmtId="170" fontId="0" fillId="0" borderId="1" xfId="0" applyNumberFormat="1" applyBorder="1" applyProtection="1"/>
    <xf numFmtId="170" fontId="5" fillId="3" borderId="2" xfId="0" applyNumberFormat="1" applyFont="1" applyFill="1" applyBorder="1" applyAlignment="1" applyProtection="1">
      <protection hidden="1"/>
    </xf>
    <xf numFmtId="169" fontId="5" fillId="4" borderId="0" xfId="0" applyNumberFormat="1" applyFont="1" applyFill="1" applyBorder="1" applyProtection="1"/>
    <xf numFmtId="0" fontId="0" fillId="0" borderId="0" xfId="0" applyFill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68" fontId="0" fillId="3" borderId="11" xfId="0" applyNumberFormat="1" applyFill="1" applyBorder="1" applyAlignment="1" applyProtection="1">
      <alignment horizontal="center"/>
      <protection locked="0"/>
    </xf>
    <xf numFmtId="0" fontId="5" fillId="4" borderId="0" xfId="0" applyFont="1" applyFill="1" applyBorder="1" applyProtection="1"/>
    <xf numFmtId="0" fontId="2" fillId="4" borderId="0" xfId="0" applyFont="1" applyFill="1" applyBorder="1" applyProtection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2" fontId="0" fillId="0" borderId="23" xfId="0" applyNumberFormat="1" applyBorder="1"/>
    <xf numFmtId="2" fontId="0" fillId="0" borderId="24" xfId="0" applyNumberFormat="1" applyBorder="1"/>
    <xf numFmtId="168" fontId="1" fillId="3" borderId="1" xfId="0" applyNumberFormat="1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/>
    <xf numFmtId="172" fontId="0" fillId="0" borderId="3" xfId="0" applyNumberFormat="1" applyBorder="1" applyProtection="1"/>
    <xf numFmtId="171" fontId="0" fillId="0" borderId="0" xfId="0" applyNumberFormat="1" applyBorder="1" applyProtection="1"/>
    <xf numFmtId="167" fontId="0" fillId="0" borderId="0" xfId="0" applyNumberFormat="1" applyBorder="1" applyProtection="1"/>
    <xf numFmtId="173" fontId="0" fillId="0" borderId="1" xfId="0" applyNumberFormat="1" applyBorder="1" applyProtection="1"/>
    <xf numFmtId="0" fontId="1" fillId="0" borderId="0" xfId="0" applyFont="1" applyAlignment="1" applyProtection="1">
      <alignment horizontal="left"/>
    </xf>
    <xf numFmtId="174" fontId="5" fillId="3" borderId="2" xfId="0" applyNumberFormat="1" applyFont="1" applyFill="1" applyBorder="1" applyAlignment="1" applyProtection="1">
      <protection hidden="1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center" vertical="center"/>
    </xf>
    <xf numFmtId="167" fontId="14" fillId="0" borderId="12" xfId="0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right"/>
    </xf>
    <xf numFmtId="175" fontId="0" fillId="0" borderId="7" xfId="0" applyNumberFormat="1" applyBorder="1" applyProtection="1"/>
    <xf numFmtId="175" fontId="0" fillId="0" borderId="4" xfId="0" applyNumberFormat="1" applyBorder="1" applyProtection="1"/>
    <xf numFmtId="0" fontId="10" fillId="0" borderId="0" xfId="0" applyFont="1" applyAlignment="1" applyProtection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24" fillId="0" borderId="0" xfId="0" applyFont="1" applyAlignment="1" applyProtection="1">
      <alignment horizontal="left"/>
    </xf>
    <xf numFmtId="7" fontId="5" fillId="3" borderId="2" xfId="0" quotePrefix="1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Border="1"/>
    <xf numFmtId="0" fontId="26" fillId="0" borderId="0" xfId="0" applyFont="1" applyFill="1" applyBorder="1"/>
    <xf numFmtId="0" fontId="25" fillId="0" borderId="0" xfId="0" applyFont="1" applyBorder="1"/>
    <xf numFmtId="0" fontId="25" fillId="0" borderId="0" xfId="0" applyFont="1" applyFill="1" applyBorder="1"/>
    <xf numFmtId="0" fontId="26" fillId="0" borderId="0" xfId="0" applyFont="1"/>
    <xf numFmtId="0" fontId="5" fillId="0" borderId="0" xfId="0" applyFont="1" applyBorder="1"/>
    <xf numFmtId="0" fontId="1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0" fillId="0" borderId="0" xfId="0" applyBorder="1" applyAlignment="1" applyProtection="1">
      <alignment horizontal="center"/>
    </xf>
    <xf numFmtId="175" fontId="0" fillId="0" borderId="25" xfId="0" applyNumberFormat="1" applyBorder="1"/>
    <xf numFmtId="175" fontId="0" fillId="0" borderId="22" xfId="0" applyNumberFormat="1" applyBorder="1"/>
    <xf numFmtId="175" fontId="0" fillId="0" borderId="26" xfId="0" applyNumberFormat="1" applyBorder="1"/>
    <xf numFmtId="0" fontId="0" fillId="0" borderId="22" xfId="0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26" fillId="0" borderId="24" xfId="0" applyFont="1" applyBorder="1" applyAlignment="1">
      <alignment horizontal="center"/>
    </xf>
    <xf numFmtId="176" fontId="0" fillId="0" borderId="0" xfId="0" applyNumberFormat="1" applyBorder="1" applyProtection="1"/>
    <xf numFmtId="0" fontId="0" fillId="0" borderId="25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0" fillId="0" borderId="5" xfId="0" applyBorder="1" applyAlignment="1" applyProtection="1">
      <alignment horizontal="center" vertical="center"/>
    </xf>
    <xf numFmtId="166" fontId="28" fillId="0" borderId="8" xfId="0" applyNumberFormat="1" applyFont="1" applyBorder="1" applyAlignment="1" applyProtection="1">
      <alignment horizontal="left" vertical="center"/>
    </xf>
    <xf numFmtId="166" fontId="1" fillId="0" borderId="8" xfId="0" applyNumberFormat="1" applyFont="1" applyBorder="1" applyAlignment="1" applyProtection="1">
      <alignment horizontal="left" vertical="center"/>
    </xf>
    <xf numFmtId="166" fontId="27" fillId="0" borderId="8" xfId="0" applyNumberFormat="1" applyFont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634974</xdr:colOff>
      <xdr:row>0</xdr:row>
      <xdr:rowOff>19050</xdr:rowOff>
    </xdr:from>
    <xdr:to>
      <xdr:col>5</xdr:col>
      <xdr:colOff>228489</xdr:colOff>
      <xdr:row>3</xdr:row>
      <xdr:rowOff>123825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8874" y="19050"/>
          <a:ext cx="2222415" cy="676275"/>
        </a:xfrm>
        <a:prstGeom prst="rect">
          <a:avLst/>
        </a:prstGeom>
      </xdr:spPr>
    </xdr:pic>
    <xdr:clientData/>
  </xdr:twoCellAnchor>
  <xdr:twoCellAnchor editAs="oneCell">
    <xdr:from>
      <xdr:col>11</xdr:col>
      <xdr:colOff>501624</xdr:colOff>
      <xdr:row>0</xdr:row>
      <xdr:rowOff>57150</xdr:rowOff>
    </xdr:from>
    <xdr:to>
      <xdr:col>15</xdr:col>
      <xdr:colOff>95139</xdr:colOff>
      <xdr:row>3</xdr:row>
      <xdr:rowOff>161925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59699" y="57150"/>
          <a:ext cx="2222415" cy="676275"/>
        </a:xfrm>
        <a:prstGeom prst="rect">
          <a:avLst/>
        </a:prstGeom>
      </xdr:spPr>
    </xdr:pic>
    <xdr:clientData/>
  </xdr:twoCellAnchor>
  <xdr:twoCellAnchor editAs="oneCell">
    <xdr:from>
      <xdr:col>20</xdr:col>
      <xdr:colOff>15849</xdr:colOff>
      <xdr:row>0</xdr:row>
      <xdr:rowOff>0</xdr:rowOff>
    </xdr:from>
    <xdr:to>
      <xdr:col>23</xdr:col>
      <xdr:colOff>218964</xdr:colOff>
      <xdr:row>3</xdr:row>
      <xdr:rowOff>104775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88949" y="0"/>
          <a:ext cx="2222415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117825</xdr:colOff>
      <xdr:row>4</xdr:row>
      <xdr:rowOff>22575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0</xdr:row>
      <xdr:rowOff>28575</xdr:rowOff>
    </xdr:from>
    <xdr:to>
      <xdr:col>11</xdr:col>
      <xdr:colOff>222600</xdr:colOff>
      <xdr:row>4</xdr:row>
      <xdr:rowOff>22575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28575"/>
          <a:ext cx="756000" cy="75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ILD-NRW/TEXT/Georgi/HBT/Fahrtkostenantrag/SoSe%202021/Vorbereitung/Fahrkostenantrag%20SS2021%20-%20Test%20BA4%20&#214;P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rag "/>
      <sheetName val="Tarifgebiete, Auto+ÖVM"/>
    </sheetNames>
    <sheetDataSet>
      <sheetData sheetId="0">
        <row r="132">
          <cell r="D132" t="str">
            <v>1b</v>
          </cell>
        </row>
        <row r="133">
          <cell r="D133" t="str">
            <v>2b</v>
          </cell>
        </row>
        <row r="134">
          <cell r="D134">
            <v>3</v>
          </cell>
        </row>
        <row r="135">
          <cell r="D135">
            <v>4</v>
          </cell>
        </row>
        <row r="136">
          <cell r="D136">
            <v>5</v>
          </cell>
        </row>
        <row r="137">
          <cell r="D137">
            <v>6</v>
          </cell>
        </row>
        <row r="138">
          <cell r="D138">
            <v>7</v>
          </cell>
        </row>
        <row r="139">
          <cell r="D139">
            <v>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E56"/>
  <sheetViews>
    <sheetView showGridLines="0" tabSelected="1" view="pageLayout" zoomScaleNormal="100" workbookViewId="0">
      <selection activeCell="B19" sqref="B19:D19"/>
    </sheetView>
  </sheetViews>
  <sheetFormatPr baseColWidth="10" defaultColWidth="9.140625" defaultRowHeight="15" x14ac:dyDescent="0.25"/>
  <cols>
    <col min="1" max="1" width="10.140625" style="25" bestFit="1" customWidth="1"/>
    <col min="2" max="7" width="9.140625" style="25"/>
    <col min="8" max="8" width="11.42578125" style="25" customWidth="1"/>
    <col min="9" max="22" width="9.140625" style="25"/>
    <col min="23" max="23" width="9.85546875" style="25" bestFit="1" customWidth="1"/>
    <col min="24" max="27" width="9.140625" style="25"/>
    <col min="28" max="28" width="9.7109375" style="25" bestFit="1" customWidth="1"/>
    <col min="29" max="16384" width="9.140625" style="25"/>
  </cols>
  <sheetData>
    <row r="5" spans="1:30" ht="18" customHeight="1" x14ac:dyDescent="0.25">
      <c r="C5" s="150" t="s">
        <v>0</v>
      </c>
      <c r="D5" s="150"/>
      <c r="E5" s="150"/>
      <c r="F5" s="150"/>
      <c r="G5" s="150"/>
      <c r="H5" s="150"/>
      <c r="K5" s="25" t="s">
        <v>35</v>
      </c>
      <c r="U5" s="152" t="s">
        <v>115</v>
      </c>
      <c r="V5" s="152"/>
      <c r="W5" s="152"/>
      <c r="X5" s="152"/>
      <c r="Y5" s="152"/>
      <c r="Z5" s="153" t="str">
        <f>J8</f>
        <v>WiSe 2025-2026</v>
      </c>
      <c r="AA5" s="153"/>
      <c r="AB5" s="153"/>
      <c r="AC5" s="153"/>
      <c r="AD5" s="153"/>
    </row>
    <row r="6" spans="1:30" x14ac:dyDescent="0.25">
      <c r="C6" s="148" t="s">
        <v>1</v>
      </c>
      <c r="D6" s="148"/>
      <c r="E6" s="148"/>
      <c r="F6" s="148"/>
      <c r="G6" s="148"/>
      <c r="H6" s="148"/>
      <c r="K6" s="25" t="s">
        <v>36</v>
      </c>
      <c r="U6" s="151" t="s">
        <v>82</v>
      </c>
      <c r="V6" s="151"/>
      <c r="W6" s="151"/>
      <c r="X6" s="151"/>
      <c r="Y6" s="151"/>
      <c r="Z6" s="151"/>
      <c r="AA6" s="151"/>
      <c r="AB6" s="151"/>
      <c r="AC6" s="151"/>
      <c r="AD6" s="151"/>
    </row>
    <row r="7" spans="1:30" x14ac:dyDescent="0.25">
      <c r="K7" s="25" t="s">
        <v>37</v>
      </c>
      <c r="U7" s="26"/>
      <c r="V7" s="27"/>
      <c r="W7" s="27"/>
      <c r="X7" s="27"/>
      <c r="Y7" s="27"/>
      <c r="Z7" s="27"/>
      <c r="AA7" s="27"/>
      <c r="AB7" s="27"/>
      <c r="AC7" s="27"/>
      <c r="AD7" s="27"/>
    </row>
    <row r="8" spans="1:30" x14ac:dyDescent="0.25">
      <c r="A8" s="25" t="s">
        <v>2</v>
      </c>
      <c r="J8" s="109" t="s">
        <v>120</v>
      </c>
      <c r="U8" s="29" t="s">
        <v>83</v>
      </c>
      <c r="V8" s="27"/>
      <c r="W8" s="27"/>
      <c r="X8" s="145"/>
      <c r="Y8" s="145"/>
      <c r="Z8" s="27"/>
      <c r="AA8" s="27"/>
      <c r="AB8" s="27"/>
      <c r="AC8" s="29" t="s">
        <v>84</v>
      </c>
      <c r="AD8" s="98" t="str">
        <f>J10</f>
        <v>BA24</v>
      </c>
    </row>
    <row r="9" spans="1:30" x14ac:dyDescent="0.25">
      <c r="A9" s="25" t="s">
        <v>3</v>
      </c>
      <c r="K9" s="25" t="s">
        <v>38</v>
      </c>
      <c r="U9" s="26" t="s">
        <v>85</v>
      </c>
      <c r="V9" s="27"/>
      <c r="W9" s="27"/>
      <c r="X9" s="27"/>
      <c r="Y9" s="27"/>
      <c r="Z9" s="27"/>
      <c r="AA9" s="30"/>
      <c r="AB9" s="31"/>
      <c r="AC9" s="31"/>
      <c r="AD9" s="32"/>
    </row>
    <row r="10" spans="1:30" x14ac:dyDescent="0.25">
      <c r="A10" s="25" t="s">
        <v>4</v>
      </c>
      <c r="I10" s="33" t="s">
        <v>20</v>
      </c>
      <c r="J10" s="2" t="s">
        <v>122</v>
      </c>
      <c r="K10" s="25" t="s">
        <v>39</v>
      </c>
      <c r="U10" s="29" t="s">
        <v>86</v>
      </c>
      <c r="V10" s="145"/>
      <c r="W10" s="145"/>
      <c r="X10" s="145"/>
      <c r="Y10" s="145"/>
      <c r="Z10" s="145"/>
      <c r="AA10" s="34"/>
      <c r="AB10" s="35"/>
      <c r="AC10" s="35"/>
      <c r="AD10" s="36"/>
    </row>
    <row r="11" spans="1:30" x14ac:dyDescent="0.25">
      <c r="A11" s="25" t="s">
        <v>5</v>
      </c>
      <c r="J11" s="112" t="str">
        <f>IF(J10="","Auswahl fehlt!","")</f>
        <v/>
      </c>
      <c r="U11" s="29" t="s">
        <v>87</v>
      </c>
      <c r="V11" s="147"/>
      <c r="W11" s="147"/>
      <c r="X11" s="147"/>
      <c r="Y11" s="147"/>
      <c r="Z11" s="147"/>
      <c r="AA11" s="34"/>
      <c r="AB11" s="35"/>
      <c r="AC11" s="35"/>
      <c r="AD11" s="36"/>
    </row>
    <row r="12" spans="1:30" x14ac:dyDescent="0.25">
      <c r="I12" s="33" t="s">
        <v>21</v>
      </c>
      <c r="J12" s="2"/>
      <c r="K12" s="25" t="s">
        <v>40</v>
      </c>
      <c r="U12" s="27"/>
      <c r="V12" s="27"/>
      <c r="W12" s="27"/>
      <c r="X12" s="27"/>
      <c r="Y12" s="27"/>
      <c r="Z12" s="27"/>
      <c r="AA12" s="37"/>
      <c r="AB12" s="38"/>
      <c r="AC12" s="38"/>
      <c r="AD12" s="39"/>
    </row>
    <row r="13" spans="1:30" x14ac:dyDescent="0.25">
      <c r="K13" s="25" t="s">
        <v>41</v>
      </c>
      <c r="U13" s="40"/>
      <c r="V13" s="41"/>
      <c r="W13" s="144">
        <f>A40</f>
        <v>45839</v>
      </c>
      <c r="X13" s="144"/>
      <c r="Y13" s="18"/>
      <c r="Z13" s="40"/>
      <c r="AA13" s="41"/>
      <c r="AB13" s="144">
        <f>A41</f>
        <v>45870</v>
      </c>
      <c r="AC13" s="144"/>
      <c r="AD13" s="42"/>
    </row>
    <row r="14" spans="1:30" x14ac:dyDescent="0.25">
      <c r="A14" s="43" t="s">
        <v>6</v>
      </c>
      <c r="C14" s="145"/>
      <c r="D14" s="145"/>
      <c r="F14" s="43" t="s">
        <v>8</v>
      </c>
      <c r="K14" s="25" t="s">
        <v>42</v>
      </c>
      <c r="U14" s="19"/>
      <c r="V14" s="20"/>
      <c r="W14" s="20"/>
      <c r="X14" s="20"/>
      <c r="Y14" s="21"/>
      <c r="Z14" s="20"/>
      <c r="AA14" s="20"/>
      <c r="AB14" s="20"/>
      <c r="AC14" s="20"/>
      <c r="AD14" s="44"/>
    </row>
    <row r="15" spans="1:30" x14ac:dyDescent="0.25">
      <c r="A15" s="43" t="s">
        <v>7</v>
      </c>
      <c r="B15" s="145"/>
      <c r="C15" s="145"/>
      <c r="D15" s="145"/>
      <c r="F15" s="25" t="s">
        <v>10</v>
      </c>
      <c r="G15" s="145"/>
      <c r="H15" s="145"/>
      <c r="I15" s="145"/>
      <c r="U15" s="22"/>
      <c r="V15" s="20"/>
      <c r="W15" s="20"/>
      <c r="X15" s="20"/>
      <c r="Y15" s="45"/>
      <c r="Z15" s="20"/>
      <c r="AA15" s="20"/>
      <c r="AB15" s="20"/>
      <c r="AC15" s="20"/>
      <c r="AD15" s="44"/>
    </row>
    <row r="16" spans="1:30" x14ac:dyDescent="0.25">
      <c r="A16" s="25" t="s">
        <v>9</v>
      </c>
      <c r="B16" s="147"/>
      <c r="C16" s="147"/>
      <c r="D16" s="147"/>
      <c r="F16" s="25" t="s">
        <v>12</v>
      </c>
      <c r="G16" s="147"/>
      <c r="H16" s="147"/>
      <c r="I16" s="147"/>
      <c r="K16" s="25" t="s">
        <v>43</v>
      </c>
      <c r="U16" s="22"/>
      <c r="V16" s="20"/>
      <c r="W16" s="20"/>
      <c r="X16" s="20"/>
      <c r="Y16" s="45"/>
      <c r="Z16" s="20"/>
      <c r="AA16" s="20"/>
      <c r="AB16" s="20"/>
      <c r="AC16" s="20"/>
      <c r="AD16" s="44"/>
    </row>
    <row r="17" spans="1:31" x14ac:dyDescent="0.25">
      <c r="A17" s="25" t="s">
        <v>11</v>
      </c>
      <c r="B17" s="147"/>
      <c r="C17" s="147"/>
      <c r="D17" s="147"/>
      <c r="F17" s="25" t="s">
        <v>14</v>
      </c>
      <c r="G17" s="147"/>
      <c r="H17" s="147"/>
      <c r="I17" s="147"/>
      <c r="U17" s="22"/>
      <c r="V17" s="20"/>
      <c r="W17" s="20"/>
      <c r="X17" s="20"/>
      <c r="Y17" s="45"/>
      <c r="Z17" s="20"/>
      <c r="AA17" s="20"/>
      <c r="AB17" s="20"/>
      <c r="AC17" s="20"/>
      <c r="AD17" s="44"/>
    </row>
    <row r="18" spans="1:31" x14ac:dyDescent="0.25">
      <c r="A18" s="25" t="s">
        <v>13</v>
      </c>
      <c r="B18" s="147"/>
      <c r="C18" s="147"/>
      <c r="D18" s="147"/>
      <c r="F18" s="25" t="s">
        <v>16</v>
      </c>
      <c r="H18" s="97"/>
      <c r="K18" s="25" t="s">
        <v>44</v>
      </c>
      <c r="U18" s="22"/>
      <c r="V18" s="20"/>
      <c r="W18" s="20"/>
      <c r="X18" s="20"/>
      <c r="Y18" s="45"/>
      <c r="Z18" s="19"/>
      <c r="AA18" s="20"/>
      <c r="AB18" s="20"/>
      <c r="AC18" s="20"/>
      <c r="AD18" s="44"/>
      <c r="AE18" s="46"/>
    </row>
    <row r="19" spans="1:31" x14ac:dyDescent="0.25">
      <c r="A19" s="25" t="s">
        <v>15</v>
      </c>
      <c r="B19" s="147"/>
      <c r="C19" s="147"/>
      <c r="D19" s="147"/>
      <c r="K19" s="25" t="s">
        <v>64</v>
      </c>
      <c r="M19" s="145"/>
      <c r="N19" s="145"/>
      <c r="O19" s="145"/>
      <c r="P19" s="145"/>
      <c r="U19" s="22"/>
      <c r="V19" s="20"/>
      <c r="W19" s="20"/>
      <c r="X19" s="20"/>
      <c r="Y19" s="45"/>
      <c r="Z19" s="19"/>
      <c r="AA19" s="20"/>
      <c r="AB19" s="20"/>
      <c r="AC19" s="20"/>
      <c r="AD19" s="44"/>
      <c r="AE19" s="46"/>
    </row>
    <row r="20" spans="1:31" x14ac:dyDescent="0.25">
      <c r="A20" s="25" t="s">
        <v>17</v>
      </c>
      <c r="C20" s="85"/>
      <c r="F20" s="43" t="s">
        <v>18</v>
      </c>
      <c r="K20" s="25" t="s">
        <v>45</v>
      </c>
      <c r="L20" s="145"/>
      <c r="M20" s="145"/>
      <c r="N20" s="145"/>
      <c r="P20" s="25" t="s">
        <v>46</v>
      </c>
      <c r="Q20" s="145"/>
      <c r="R20" s="145"/>
      <c r="S20" s="145"/>
      <c r="U20" s="22"/>
      <c r="V20" s="23"/>
      <c r="W20" s="23"/>
      <c r="X20" s="23"/>
      <c r="Y20" s="21"/>
      <c r="Z20" s="20"/>
      <c r="AA20" s="20"/>
      <c r="AB20" s="20"/>
      <c r="AC20" s="20"/>
      <c r="AD20" s="44"/>
      <c r="AE20" s="46"/>
    </row>
    <row r="21" spans="1:31" x14ac:dyDescent="0.25">
      <c r="F21" s="25" t="s">
        <v>19</v>
      </c>
      <c r="G21" s="97"/>
      <c r="K21" s="25" t="s">
        <v>47</v>
      </c>
      <c r="M21" s="145"/>
      <c r="N21" s="145"/>
      <c r="O21" s="145"/>
      <c r="P21" s="145"/>
      <c r="Q21" s="145"/>
      <c r="U21" s="24"/>
      <c r="V21" s="20"/>
      <c r="W21" s="20"/>
      <c r="X21" s="20"/>
      <c r="Y21" s="21"/>
      <c r="Z21" s="20"/>
      <c r="AA21" s="20"/>
      <c r="AB21" s="20"/>
      <c r="AC21" s="20"/>
      <c r="AD21" s="21"/>
      <c r="AE21" s="46"/>
    </row>
    <row r="22" spans="1:31" x14ac:dyDescent="0.25">
      <c r="K22" s="25" t="s">
        <v>10</v>
      </c>
      <c r="M22" s="147"/>
      <c r="N22" s="147"/>
      <c r="O22" s="147"/>
      <c r="P22" s="147"/>
      <c r="Q22" s="147"/>
      <c r="U22" s="47"/>
      <c r="V22" s="48"/>
      <c r="W22" s="48"/>
      <c r="X22" s="48"/>
      <c r="Y22" s="21"/>
      <c r="Z22" s="20"/>
      <c r="AA22" s="20"/>
      <c r="AB22" s="20"/>
      <c r="AC22" s="20"/>
      <c r="AD22" s="21"/>
      <c r="AE22" s="46"/>
    </row>
    <row r="23" spans="1:31" ht="19.5" customHeight="1" x14ac:dyDescent="0.3">
      <c r="A23" s="106" t="s">
        <v>22</v>
      </c>
      <c r="B23" s="105"/>
      <c r="C23" s="105"/>
      <c r="D23" s="105"/>
      <c r="E23" s="149"/>
      <c r="F23" s="149"/>
      <c r="G23" s="115" t="str">
        <f>IF(E23="","Auswahl fehlt!","")</f>
        <v>Auswahl fehlt!</v>
      </c>
      <c r="H23" s="105"/>
      <c r="I23" s="105"/>
      <c r="J23" s="105"/>
      <c r="K23" s="25" t="s">
        <v>48</v>
      </c>
      <c r="M23" s="147"/>
      <c r="N23" s="147"/>
      <c r="O23" s="147"/>
      <c r="P23" s="147"/>
      <c r="Q23" s="147"/>
      <c r="U23" s="49"/>
      <c r="V23" s="48"/>
      <c r="W23" s="48"/>
      <c r="X23" s="50"/>
      <c r="Y23" s="20"/>
      <c r="Z23" s="47"/>
      <c r="AA23" s="51"/>
      <c r="AB23" s="51"/>
      <c r="AC23" s="51"/>
      <c r="AD23" s="44"/>
      <c r="AE23" s="46"/>
    </row>
    <row r="24" spans="1:31" ht="14.1" customHeight="1" x14ac:dyDescent="0.25">
      <c r="U24" s="49"/>
      <c r="V24" s="48"/>
      <c r="W24" s="48"/>
      <c r="X24" s="50"/>
      <c r="Y24" s="20"/>
      <c r="Z24" s="47"/>
      <c r="AA24" s="51"/>
      <c r="AB24" s="51"/>
      <c r="AC24" s="51"/>
      <c r="AD24" s="44"/>
      <c r="AE24" s="46"/>
    </row>
    <row r="25" spans="1:31" ht="14.1" customHeight="1" x14ac:dyDescent="0.25">
      <c r="A25" s="103" t="s">
        <v>100</v>
      </c>
      <c r="C25" s="145"/>
      <c r="D25" s="145"/>
      <c r="E25" s="145"/>
      <c r="G25" s="28" t="s">
        <v>97</v>
      </c>
      <c r="H25" s="145"/>
      <c r="I25" s="145"/>
      <c r="J25" s="145"/>
      <c r="U25" s="49"/>
      <c r="V25" s="48"/>
      <c r="W25" s="48"/>
      <c r="X25" s="50"/>
      <c r="Y25" s="20"/>
      <c r="Z25" s="47"/>
      <c r="AA25" s="51"/>
      <c r="AB25" s="51"/>
      <c r="AC25" s="51"/>
      <c r="AD25" s="44"/>
      <c r="AE25" s="46"/>
    </row>
    <row r="26" spans="1:31" ht="14.1" customHeight="1" x14ac:dyDescent="0.25">
      <c r="G26" s="28" t="s">
        <v>98</v>
      </c>
      <c r="H26" s="145"/>
      <c r="I26" s="145"/>
      <c r="J26" s="145"/>
      <c r="U26" s="49"/>
      <c r="V26" s="48"/>
      <c r="W26" s="48"/>
      <c r="X26" s="50"/>
      <c r="Y26" s="20"/>
      <c r="Z26" s="47"/>
      <c r="AA26" s="51"/>
      <c r="AB26" s="51"/>
      <c r="AC26" s="51"/>
      <c r="AD26" s="44"/>
      <c r="AE26" s="46"/>
    </row>
    <row r="27" spans="1:31" ht="14.1" customHeight="1" x14ac:dyDescent="0.25">
      <c r="G27" s="28" t="s">
        <v>99</v>
      </c>
      <c r="H27" s="145"/>
      <c r="I27" s="145"/>
      <c r="J27" s="145"/>
      <c r="K27" s="43" t="s">
        <v>49</v>
      </c>
      <c r="L27" s="43"/>
      <c r="M27" s="43"/>
      <c r="N27" s="43"/>
      <c r="O27" s="43"/>
      <c r="P27" s="43"/>
      <c r="Q27" s="43"/>
      <c r="R27" s="43"/>
      <c r="S27" s="43"/>
      <c r="T27" s="43"/>
      <c r="U27" s="52"/>
      <c r="V27" s="53"/>
      <c r="W27" s="53"/>
      <c r="X27" s="54"/>
      <c r="Y27" s="55"/>
      <c r="Z27" s="52"/>
      <c r="AA27" s="53"/>
      <c r="AB27" s="53"/>
      <c r="AC27" s="53"/>
      <c r="AD27" s="55"/>
      <c r="AE27" s="46"/>
    </row>
    <row r="28" spans="1:31" ht="14.1" customHeight="1" x14ac:dyDescent="0.25">
      <c r="I28" s="132" t="s">
        <v>112</v>
      </c>
      <c r="K28" s="43" t="s">
        <v>50</v>
      </c>
      <c r="L28" s="43"/>
      <c r="M28" s="43"/>
      <c r="N28" s="43"/>
      <c r="O28" s="43"/>
      <c r="P28" s="43"/>
      <c r="Q28" s="43"/>
      <c r="R28" s="43"/>
      <c r="S28" s="43"/>
      <c r="T28" s="43"/>
      <c r="U28" s="56"/>
      <c r="V28" s="57"/>
      <c r="W28" s="143">
        <f>A43</f>
        <v>45931</v>
      </c>
      <c r="X28" s="143"/>
      <c r="Y28" s="58"/>
      <c r="Z28" s="59"/>
      <c r="AA28" s="57"/>
      <c r="AB28" s="142">
        <f>A44</f>
        <v>45962</v>
      </c>
      <c r="AC28" s="142"/>
      <c r="AD28" s="58"/>
      <c r="AE28" s="46"/>
    </row>
    <row r="29" spans="1:31" ht="14.1" customHeight="1" x14ac:dyDescent="0.25">
      <c r="A29" s="43" t="s">
        <v>23</v>
      </c>
      <c r="F29" s="17"/>
      <c r="I29" s="17"/>
      <c r="K29" s="43" t="s">
        <v>51</v>
      </c>
      <c r="L29" s="43"/>
      <c r="M29" s="43"/>
      <c r="N29" s="43"/>
      <c r="O29" s="43"/>
      <c r="P29" s="43"/>
      <c r="Q29" s="43"/>
      <c r="R29" s="43"/>
      <c r="S29" s="43"/>
      <c r="T29" s="43"/>
      <c r="U29" s="61"/>
      <c r="V29" s="50"/>
      <c r="W29" s="50"/>
      <c r="X29" s="50"/>
      <c r="Y29" s="45"/>
      <c r="Z29" s="62"/>
      <c r="AA29" s="63"/>
      <c r="AB29" s="63"/>
      <c r="AC29" s="63"/>
      <c r="AD29" s="64"/>
      <c r="AE29" s="46"/>
    </row>
    <row r="30" spans="1:31" ht="14.1" customHeight="1" x14ac:dyDescent="0.25">
      <c r="A30" s="43" t="s">
        <v>24</v>
      </c>
      <c r="F30" s="60" t="str">
        <f>IF(OR(F$29="1b",F$29="2b",F$29=3,F$29=4,F$29=5,F$29="5A",F$29="5V",F$29=6,F$29=7,F$29=8),"","Ungültige Preisstufe!")</f>
        <v>Ungültige Preisstufe!</v>
      </c>
      <c r="H30" s="43"/>
      <c r="I30" s="133" t="str">
        <f>IF(OR(I$29="1b",I$29="2b",I$29=3,I$29=4,I$29=5,I$29="5A",I$29="5V",I$29=6,I$29=7,I$29=8),"","Ungültige Preisstufe!")</f>
        <v>Ungültige Preisstufe!</v>
      </c>
      <c r="U30" s="47"/>
      <c r="V30" s="51"/>
      <c r="W30" s="51"/>
      <c r="X30" s="51"/>
      <c r="Y30" s="51"/>
      <c r="Z30" s="62"/>
      <c r="AA30" s="63"/>
      <c r="AB30" s="63"/>
      <c r="AC30" s="63"/>
      <c r="AD30" s="64"/>
      <c r="AE30" s="46"/>
    </row>
    <row r="31" spans="1:31" ht="14.1" customHeight="1" x14ac:dyDescent="0.25">
      <c r="A31" s="66" t="s">
        <v>110</v>
      </c>
      <c r="B31" s="43"/>
      <c r="C31" s="43"/>
      <c r="D31" s="43"/>
      <c r="E31" s="43"/>
      <c r="F31" s="65" t="str">
        <f>IF(F29=0,"Eingabe der Tarifzone fehlt!",IF(F29=8,"* Nachweis aller Fahrkartenpreise ist beizufügen!",""))</f>
        <v>Eingabe der Tarifzone fehlt!</v>
      </c>
      <c r="G31" s="43"/>
      <c r="H31" s="43"/>
      <c r="I31" s="134" t="str">
        <f>IF(I29=0,"Eingabe der Tarifzone fehlt!",IF(I29=8,"* Nachweis aller Fahrkartenpreise ist beizufügen!",""))</f>
        <v>Eingabe der Tarifzone fehlt!</v>
      </c>
      <c r="U31" s="47"/>
      <c r="V31" s="51"/>
      <c r="W31" s="51"/>
      <c r="X31" s="51"/>
      <c r="Y31" s="44"/>
      <c r="Z31" s="62"/>
      <c r="AA31" s="63"/>
      <c r="AB31" s="63"/>
      <c r="AC31" s="63"/>
      <c r="AD31" s="64"/>
      <c r="AE31" s="46"/>
    </row>
    <row r="32" spans="1:31" ht="14.1" customHeight="1" x14ac:dyDescent="0.25">
      <c r="I32" s="132" t="s">
        <v>113</v>
      </c>
      <c r="K32" s="145"/>
      <c r="L32" s="145"/>
      <c r="M32" s="145"/>
      <c r="O32" s="146"/>
      <c r="P32" s="146"/>
      <c r="Q32" s="146"/>
      <c r="R32" s="146"/>
      <c r="S32" s="146"/>
      <c r="U32" s="47"/>
      <c r="V32" s="51"/>
      <c r="W32" s="51"/>
      <c r="X32" s="51"/>
      <c r="Y32" s="44"/>
      <c r="Z32" s="62"/>
      <c r="AA32" s="63"/>
      <c r="AB32" s="63"/>
      <c r="AC32" s="63"/>
      <c r="AD32" s="64"/>
      <c r="AE32" s="46"/>
    </row>
    <row r="33" spans="1:31" ht="14.1" customHeight="1" x14ac:dyDescent="0.25">
      <c r="A33" s="25" t="s">
        <v>27</v>
      </c>
      <c r="F33" s="3"/>
      <c r="G33" s="67" t="s">
        <v>26</v>
      </c>
      <c r="I33" s="3"/>
      <c r="K33" s="25" t="s">
        <v>52</v>
      </c>
      <c r="O33" s="25" t="s">
        <v>53</v>
      </c>
      <c r="U33" s="47"/>
      <c r="V33" s="51"/>
      <c r="W33" s="51"/>
      <c r="X33" s="51"/>
      <c r="Y33" s="44"/>
      <c r="Z33" s="62"/>
      <c r="AA33" s="63"/>
      <c r="AB33" s="63"/>
      <c r="AC33" s="63"/>
      <c r="AD33" s="64"/>
      <c r="AE33" s="46"/>
    </row>
    <row r="34" spans="1:31" ht="14.1" customHeight="1" thickBot="1" x14ac:dyDescent="0.3">
      <c r="A34" s="25" t="s">
        <v>25</v>
      </c>
      <c r="F34" s="60" t="str">
        <f>IF( F33=0,"Km-Angabe fehlt!","")</f>
        <v>Km-Angabe fehlt!</v>
      </c>
      <c r="I34" s="133" t="str">
        <f>IF( I33=0,"Km-Angabe fehlt!","")</f>
        <v>Km-Angabe fehlt!</v>
      </c>
      <c r="U34" s="47"/>
      <c r="V34" s="51"/>
      <c r="W34" s="51"/>
      <c r="X34" s="51"/>
      <c r="Y34" s="44"/>
      <c r="Z34" s="62"/>
      <c r="AA34" s="63"/>
      <c r="AB34" s="63"/>
      <c r="AC34" s="63"/>
      <c r="AD34" s="64"/>
      <c r="AE34" s="46"/>
    </row>
    <row r="35" spans="1:31" ht="14.1" customHeight="1" thickTop="1" x14ac:dyDescent="0.25"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47"/>
      <c r="V35" s="51"/>
      <c r="W35" s="51"/>
      <c r="X35" s="51"/>
      <c r="Y35" s="44"/>
      <c r="Z35" s="62"/>
      <c r="AA35" s="63"/>
      <c r="AB35" s="63"/>
      <c r="AC35" s="63"/>
      <c r="AD35" s="64"/>
      <c r="AE35" s="46"/>
    </row>
    <row r="36" spans="1:31" ht="14.1" customHeight="1" x14ac:dyDescent="0.25">
      <c r="A36" s="56" t="s">
        <v>75</v>
      </c>
      <c r="B36" s="69"/>
      <c r="C36" s="70"/>
      <c r="D36" s="25" t="s">
        <v>76</v>
      </c>
      <c r="K36" s="43" t="s">
        <v>54</v>
      </c>
      <c r="U36" s="47"/>
      <c r="V36" s="51"/>
      <c r="W36" s="51"/>
      <c r="X36" s="51"/>
      <c r="Y36" s="44"/>
      <c r="Z36" s="62"/>
      <c r="AA36" s="63"/>
      <c r="AB36" s="63"/>
      <c r="AC36" s="63"/>
      <c r="AD36" s="64"/>
      <c r="AE36" s="46"/>
    </row>
    <row r="37" spans="1:31" ht="14.1" customHeight="1" x14ac:dyDescent="0.25">
      <c r="A37" s="71" t="s">
        <v>68</v>
      </c>
      <c r="B37" s="72"/>
      <c r="C37" s="73"/>
      <c r="D37" s="25" t="s">
        <v>69</v>
      </c>
      <c r="U37" s="47"/>
      <c r="V37" s="51"/>
      <c r="W37" s="51"/>
      <c r="X37" s="51"/>
      <c r="Y37" s="44"/>
      <c r="Z37" s="62"/>
      <c r="AA37" s="63"/>
      <c r="AB37" s="63"/>
      <c r="AC37" s="63"/>
      <c r="AD37" s="64"/>
      <c r="AE37" s="46"/>
    </row>
    <row r="38" spans="1:31" ht="14.1" customHeight="1" x14ac:dyDescent="0.25">
      <c r="A38" s="74" t="s">
        <v>70</v>
      </c>
      <c r="B38" s="72"/>
      <c r="C38" s="73"/>
      <c r="D38" s="43" t="s">
        <v>71</v>
      </c>
      <c r="K38" s="25" t="s">
        <v>55</v>
      </c>
      <c r="R38" s="25" t="s">
        <v>56</v>
      </c>
      <c r="U38" s="47"/>
      <c r="V38" s="51"/>
      <c r="W38" s="51"/>
      <c r="X38" s="51"/>
      <c r="Y38" s="44"/>
      <c r="Z38" s="62"/>
      <c r="AA38" s="63"/>
      <c r="AB38" s="63"/>
      <c r="AC38" s="63"/>
      <c r="AD38" s="64"/>
      <c r="AE38" s="46"/>
    </row>
    <row r="39" spans="1:31" ht="14.1" customHeight="1" x14ac:dyDescent="0.25">
      <c r="A39" s="75" t="s">
        <v>72</v>
      </c>
      <c r="B39" s="127" t="s">
        <v>74</v>
      </c>
      <c r="C39" s="107" t="s">
        <v>92</v>
      </c>
      <c r="D39" s="25" t="s">
        <v>93</v>
      </c>
      <c r="G39" s="72" t="s">
        <v>94</v>
      </c>
      <c r="H39" s="72" t="s">
        <v>95</v>
      </c>
      <c r="I39" s="81" t="s">
        <v>96</v>
      </c>
      <c r="U39" s="47"/>
      <c r="V39" s="51"/>
      <c r="W39" s="51"/>
      <c r="X39" s="51"/>
      <c r="Y39" s="51"/>
      <c r="Z39" s="62"/>
      <c r="AA39" s="63"/>
      <c r="AB39" s="63"/>
      <c r="AC39" s="63"/>
      <c r="AD39" s="64"/>
      <c r="AE39" s="46"/>
    </row>
    <row r="40" spans="1:31" ht="14.1" customHeight="1" x14ac:dyDescent="0.25">
      <c r="A40" s="110">
        <v>45839</v>
      </c>
      <c r="B40" s="76" t="str">
        <f>IF($I$33&lt;5,"",VLOOKUP($I$29,'Tarifgebiete ÖPNV'!$A$5:$H$14,2,FALSE))</f>
        <v/>
      </c>
      <c r="C40" s="99">
        <v>58</v>
      </c>
      <c r="D40" s="86"/>
      <c r="E40" s="114" t="str">
        <f>IF( D40="","Eingabe fehlt!","")</f>
        <v>Eingabe fehlt!</v>
      </c>
      <c r="G40" s="136">
        <f>IF($I$33&gt;0,VLOOKUP(J10,'Tarifgebiete ÖPNV'!$A$30:$H$33,2,FALSE),0)</f>
        <v>0</v>
      </c>
      <c r="H40" s="100">
        <f>IF($I$33="",0,$I$33*2)</f>
        <v>0</v>
      </c>
      <c r="I40" s="101">
        <f>IF($I$33&gt;0,VLOOKUP($E$23,'Tarifgebiete ÖPNV'!$D$22:$E$24,2,FALSE),0)</f>
        <v>0</v>
      </c>
      <c r="K40" s="25" t="s">
        <v>57</v>
      </c>
      <c r="P40" s="25" t="s">
        <v>58</v>
      </c>
      <c r="U40" s="62"/>
      <c r="V40" s="63"/>
      <c r="W40" s="63"/>
      <c r="X40" s="63"/>
      <c r="Y40" s="64"/>
      <c r="Z40" s="62"/>
      <c r="AA40" s="63"/>
      <c r="AB40" s="63"/>
      <c r="AC40" s="63"/>
      <c r="AD40" s="64"/>
      <c r="AE40" s="46"/>
    </row>
    <row r="41" spans="1:31" ht="14.1" customHeight="1" x14ac:dyDescent="0.25">
      <c r="A41" s="111">
        <v>45870</v>
      </c>
      <c r="B41" s="77" t="str">
        <f>IF($I$33&lt;5,"",VLOOKUP($I$29,'Tarifgebiete ÖPNV'!$A$5:$H$14,3,FALSE))</f>
        <v/>
      </c>
      <c r="C41" s="99">
        <v>58</v>
      </c>
      <c r="D41" s="86"/>
      <c r="E41" s="114" t="str">
        <f>IF( D41="","Eingabe fehlt!","")</f>
        <v>Eingabe fehlt!</v>
      </c>
      <c r="G41" s="136">
        <f>IF($I$33&gt;0,VLOOKUP($J$10,'Tarifgebiete ÖPNV'!$A$30:$H$33,3,FALSE),0)</f>
        <v>0</v>
      </c>
      <c r="H41" s="100">
        <f>IF($I$33="",0,$I$33*2)</f>
        <v>0</v>
      </c>
      <c r="I41" s="101">
        <f>IF($I$33&gt;0,VLOOKUP($E$23,'Tarifgebiete ÖPNV'!$D$22:$E$24,2,FALSE),0)</f>
        <v>0</v>
      </c>
      <c r="K41" s="25" t="s">
        <v>59</v>
      </c>
      <c r="U41" s="59"/>
      <c r="V41" s="57"/>
      <c r="W41" s="142">
        <f>A45</f>
        <v>45992</v>
      </c>
      <c r="X41" s="142"/>
      <c r="Y41" s="58"/>
      <c r="Z41" s="59"/>
      <c r="AA41" s="57"/>
      <c r="AB41" s="142">
        <f>A46</f>
        <v>46023</v>
      </c>
      <c r="AC41" s="142"/>
      <c r="AD41" s="58"/>
      <c r="AE41" s="46"/>
    </row>
    <row r="42" spans="1:31" ht="14.1" customHeight="1" x14ac:dyDescent="0.25">
      <c r="A42" s="111">
        <v>45901</v>
      </c>
      <c r="B42" s="77" t="str">
        <f>IF($F$33&lt;5,"",VLOOKUP($F$29,'Tarifgebiete ÖPNV'!$A$5:$H$14,4,FALSE))</f>
        <v/>
      </c>
      <c r="C42" s="99">
        <v>58</v>
      </c>
      <c r="D42" s="86"/>
      <c r="E42" s="114" t="str">
        <f t="shared" ref="E42:E46" si="0">IF( D42="","Eingabe fehlt!","")</f>
        <v>Eingabe fehlt!</v>
      </c>
      <c r="G42" s="136">
        <f>IF($F$33&gt;0,VLOOKUP($J$10,'Tarifgebiete ÖPNV'!$A$30:$H$33,4,FALSE),0)</f>
        <v>0</v>
      </c>
      <c r="H42" s="100">
        <f>IF($F$33="",0,$F$33*2)</f>
        <v>0</v>
      </c>
      <c r="I42" s="101">
        <f>IF($F$33&gt;0,VLOOKUP($E$23,'Tarifgebiete ÖPNV'!$D$22:$E$24,2,FALSE),0)</f>
        <v>0</v>
      </c>
      <c r="U42" s="62"/>
      <c r="V42" s="63"/>
      <c r="W42" s="63"/>
      <c r="X42" s="63"/>
      <c r="Y42" s="64"/>
      <c r="Z42" s="62"/>
      <c r="AA42" s="63"/>
      <c r="AB42" s="63"/>
      <c r="AC42" s="63"/>
      <c r="AD42" s="64"/>
      <c r="AE42" s="46"/>
    </row>
    <row r="43" spans="1:31" ht="14.1" customHeight="1" x14ac:dyDescent="0.25">
      <c r="A43" s="111">
        <v>45931</v>
      </c>
      <c r="B43" s="77" t="str">
        <f>IF($F$33&lt;5,"",VLOOKUP($F$29,'Tarifgebiete ÖPNV'!$A$5:$H$14,5,FALSE))</f>
        <v/>
      </c>
      <c r="C43" s="99">
        <v>58</v>
      </c>
      <c r="D43" s="86"/>
      <c r="E43" s="114" t="str">
        <f t="shared" si="0"/>
        <v>Eingabe fehlt!</v>
      </c>
      <c r="G43" s="136">
        <f>IF($F$33&gt;0,VLOOKUP($J$10,'Tarifgebiete ÖPNV'!$A$30:$H$33,5,FALSE),0)</f>
        <v>0</v>
      </c>
      <c r="H43" s="100">
        <f t="shared" ref="H43:H46" si="1">IF($F$33="",0,$F$33*2)</f>
        <v>0</v>
      </c>
      <c r="I43" s="101">
        <f>IF($F$33&gt;0,VLOOKUP($E$23,'Tarifgebiete ÖPNV'!$D$22:$E$24,2,FALSE),0)</f>
        <v>0</v>
      </c>
      <c r="K43" s="25" t="s">
        <v>60</v>
      </c>
      <c r="U43" s="62"/>
      <c r="V43" s="63"/>
      <c r="W43" s="63"/>
      <c r="X43" s="63"/>
      <c r="Y43" s="64"/>
      <c r="Z43" s="62"/>
      <c r="AA43" s="63"/>
      <c r="AB43" s="63"/>
      <c r="AC43" s="63"/>
      <c r="AD43" s="64"/>
      <c r="AE43" s="46"/>
    </row>
    <row r="44" spans="1:31" ht="14.1" customHeight="1" x14ac:dyDescent="0.25">
      <c r="A44" s="111">
        <v>45962</v>
      </c>
      <c r="B44" s="77" t="str">
        <f>IF($F$33&lt;5,"",VLOOKUP($F$29,'Tarifgebiete ÖPNV'!$A$5:$H$14,6,FALSE))</f>
        <v/>
      </c>
      <c r="C44" s="99">
        <v>58</v>
      </c>
      <c r="D44" s="86"/>
      <c r="E44" s="114" t="str">
        <f t="shared" si="0"/>
        <v>Eingabe fehlt!</v>
      </c>
      <c r="G44" s="136">
        <f>IF($F$33&gt;0,VLOOKUP($J$10,'Tarifgebiete ÖPNV'!$A$30:$H$33,6,FALSE),0)</f>
        <v>0</v>
      </c>
      <c r="H44" s="100">
        <f t="shared" si="1"/>
        <v>0</v>
      </c>
      <c r="I44" s="101">
        <f>IF($F$33&gt;0,VLOOKUP($E$23,'Tarifgebiete ÖPNV'!$D$22:$E$24,2,FALSE),0)</f>
        <v>0</v>
      </c>
      <c r="U44" s="62"/>
      <c r="V44" s="63"/>
      <c r="W44" s="63"/>
      <c r="X44" s="63"/>
      <c r="Y44" s="64"/>
      <c r="Z44" s="62"/>
      <c r="AA44" s="63"/>
      <c r="AB44" s="63"/>
      <c r="AC44" s="63"/>
      <c r="AD44" s="64"/>
      <c r="AE44" s="46"/>
    </row>
    <row r="45" spans="1:31" ht="14.1" customHeight="1" x14ac:dyDescent="0.25">
      <c r="A45" s="111">
        <v>45992</v>
      </c>
      <c r="B45" s="77" t="str">
        <f>IF($F$33&lt;5,"",VLOOKUP($F$29,'Tarifgebiete ÖPNV'!$A$5:$H$14,7,FALSE))</f>
        <v/>
      </c>
      <c r="C45" s="99">
        <v>58</v>
      </c>
      <c r="D45" s="86"/>
      <c r="E45" s="114" t="str">
        <f t="shared" si="0"/>
        <v>Eingabe fehlt!</v>
      </c>
      <c r="G45" s="136">
        <f>IF($F$33&gt;0,VLOOKUP($J$10,'Tarifgebiete ÖPNV'!$A$30:$H$33,7,FALSE),0)</f>
        <v>0</v>
      </c>
      <c r="H45" s="100">
        <f t="shared" si="1"/>
        <v>0</v>
      </c>
      <c r="I45" s="101">
        <f>IF($F$33&gt;0,VLOOKUP($E$23,'Tarifgebiete ÖPNV'!$D$22:$E$24,2,FALSE),0)</f>
        <v>0</v>
      </c>
      <c r="K45" s="25" t="s">
        <v>61</v>
      </c>
      <c r="U45" s="62"/>
      <c r="V45" s="63"/>
      <c r="W45" s="63"/>
      <c r="X45" s="63"/>
      <c r="Y45" s="64"/>
      <c r="Z45" s="62"/>
      <c r="AA45" s="63"/>
      <c r="AB45" s="63"/>
      <c r="AC45" s="63"/>
      <c r="AD45" s="64"/>
      <c r="AE45" s="46"/>
    </row>
    <row r="46" spans="1:31" ht="14.1" customHeight="1" x14ac:dyDescent="0.25">
      <c r="A46" s="111">
        <v>46023</v>
      </c>
      <c r="B46" s="77" t="str">
        <f>IF($F$33&lt;5,"",VLOOKUP($F$29,'Tarifgebiete ÖPNV'!$A$5:$H$14,8,FALSE))</f>
        <v/>
      </c>
      <c r="C46" s="99">
        <v>63</v>
      </c>
      <c r="D46" s="86"/>
      <c r="E46" s="114" t="str">
        <f t="shared" si="0"/>
        <v>Eingabe fehlt!</v>
      </c>
      <c r="G46" s="136">
        <f>IF($F$33&gt;0,VLOOKUP($J$10,'Tarifgebiete ÖPNV'!$A$30:$H$33,8,FALSE),0)</f>
        <v>0</v>
      </c>
      <c r="H46" s="100">
        <f t="shared" si="1"/>
        <v>0</v>
      </c>
      <c r="I46" s="101">
        <f>IF($F$33&gt;0,VLOOKUP($E$23,'Tarifgebiete ÖPNV'!$D$22:$E$24,2,FALSE),0)</f>
        <v>0</v>
      </c>
      <c r="U46" s="62"/>
      <c r="V46" s="63"/>
      <c r="W46" s="63"/>
      <c r="X46" s="63"/>
      <c r="Y46" s="64"/>
      <c r="Z46" s="62"/>
      <c r="AA46" s="63"/>
      <c r="AB46" s="63"/>
      <c r="AC46" s="63"/>
      <c r="AD46" s="64"/>
      <c r="AE46" s="46"/>
    </row>
    <row r="47" spans="1:31" ht="14.1" customHeight="1" x14ac:dyDescent="0.25">
      <c r="A47" s="141" t="s">
        <v>73</v>
      </c>
      <c r="B47" s="78">
        <f>SUM(B40:B46)</f>
        <v>0</v>
      </c>
      <c r="C47" s="102">
        <f>SUM(C40:C46)</f>
        <v>411</v>
      </c>
      <c r="D47" s="108">
        <f>SUM(D40:D46)</f>
        <v>0</v>
      </c>
      <c r="U47" s="62"/>
      <c r="V47" s="63"/>
      <c r="W47" s="63"/>
      <c r="X47" s="63"/>
      <c r="Y47" s="64"/>
      <c r="Z47" s="62"/>
      <c r="AA47" s="63"/>
      <c r="AB47" s="63"/>
      <c r="AC47" s="63"/>
      <c r="AD47" s="64"/>
      <c r="AE47" s="46"/>
    </row>
    <row r="48" spans="1:31" ht="14.1" customHeight="1" x14ac:dyDescent="0.25">
      <c r="A48" s="66" t="s">
        <v>117</v>
      </c>
      <c r="U48" s="62"/>
      <c r="V48" s="63"/>
      <c r="W48" s="63"/>
      <c r="X48" s="63"/>
      <c r="Y48" s="64"/>
      <c r="Z48" s="62"/>
      <c r="AA48" s="63"/>
      <c r="AB48" s="63"/>
      <c r="AC48" s="63"/>
      <c r="AD48" s="64"/>
      <c r="AE48" s="46"/>
    </row>
    <row r="49" spans="1:31" ht="14.1" customHeight="1" x14ac:dyDescent="0.25">
      <c r="A49" s="66" t="s">
        <v>118</v>
      </c>
      <c r="U49" s="62"/>
      <c r="V49" s="63"/>
      <c r="W49" s="63"/>
      <c r="X49" s="63"/>
      <c r="Y49" s="64"/>
      <c r="Z49" s="62"/>
      <c r="AA49" s="63"/>
      <c r="AB49" s="63"/>
      <c r="AC49" s="63"/>
      <c r="AD49" s="64"/>
      <c r="AE49" s="46"/>
    </row>
    <row r="50" spans="1:31" ht="14.1" customHeight="1" x14ac:dyDescent="0.25">
      <c r="A50" s="72"/>
      <c r="U50" s="62"/>
      <c r="V50" s="63"/>
      <c r="W50" s="63"/>
      <c r="X50" s="63"/>
      <c r="Y50" s="64"/>
      <c r="Z50" s="62"/>
      <c r="AA50" s="63"/>
      <c r="AB50" s="63"/>
      <c r="AC50" s="63"/>
      <c r="AD50" s="64"/>
      <c r="AE50" s="46"/>
    </row>
    <row r="51" spans="1:31" ht="14.1" customHeight="1" x14ac:dyDescent="0.25">
      <c r="A51" s="88" t="s">
        <v>101</v>
      </c>
      <c r="D51" s="96">
        <f>SUM(MIN(B40:D40),MIN(B41:D41),MIN(B42:D42),MIN(B43:D43),MIN(B44:D44),MIN(B45:D45),MIN(B46:D46))</f>
        <v>411</v>
      </c>
      <c r="G51" s="87" t="s">
        <v>79</v>
      </c>
      <c r="H51" s="87"/>
      <c r="I51" s="29"/>
      <c r="K51" s="25" t="s">
        <v>62</v>
      </c>
      <c r="P51" s="25" t="s">
        <v>63</v>
      </c>
      <c r="U51" s="62"/>
      <c r="V51" s="63"/>
      <c r="W51" s="63"/>
      <c r="X51" s="63"/>
      <c r="Y51" s="64"/>
      <c r="Z51" s="62"/>
      <c r="AA51" s="63"/>
      <c r="AB51" s="63"/>
      <c r="AC51" s="63"/>
      <c r="AD51" s="64"/>
      <c r="AE51" s="46"/>
    </row>
    <row r="52" spans="1:31" ht="14.1" customHeight="1" x14ac:dyDescent="0.25">
      <c r="A52" s="88" t="s">
        <v>77</v>
      </c>
      <c r="D52" s="116" t="s">
        <v>104</v>
      </c>
      <c r="G52" s="88" t="s">
        <v>80</v>
      </c>
      <c r="H52" s="88"/>
      <c r="I52" s="79"/>
      <c r="U52" s="62"/>
      <c r="V52" s="63"/>
      <c r="W52" s="63"/>
      <c r="X52" s="63"/>
      <c r="Y52" s="64"/>
      <c r="Z52" s="62"/>
      <c r="AA52" s="63"/>
      <c r="AB52" s="63"/>
      <c r="AC52" s="63"/>
      <c r="AD52" s="64"/>
      <c r="AE52" s="46"/>
    </row>
    <row r="53" spans="1:31" ht="14.1" customHeight="1" x14ac:dyDescent="0.25">
      <c r="A53" s="87" t="s">
        <v>102</v>
      </c>
      <c r="D53" s="104">
        <f>D51</f>
        <v>411</v>
      </c>
      <c r="G53" s="88" t="s">
        <v>81</v>
      </c>
      <c r="H53" s="88"/>
      <c r="I53" s="79"/>
      <c r="U53" s="62"/>
      <c r="V53" s="63"/>
      <c r="W53" s="63"/>
      <c r="X53" s="63"/>
      <c r="Y53" s="64"/>
      <c r="Z53" s="63"/>
      <c r="AA53" s="63"/>
      <c r="AB53" s="63"/>
      <c r="AC53" s="63"/>
      <c r="AD53" s="64"/>
      <c r="AE53" s="81"/>
    </row>
    <row r="54" spans="1:31" ht="14.1" customHeight="1" x14ac:dyDescent="0.25">
      <c r="A54" s="80" t="s">
        <v>78</v>
      </c>
      <c r="D54" s="79" t="str">
        <f>IF(OR(D53&lt;=0,D47&lt;=0),"Keine Erstattung!",D53)</f>
        <v>Keine Erstattung!</v>
      </c>
      <c r="G54" s="87" t="s">
        <v>88</v>
      </c>
      <c r="H54" s="87"/>
      <c r="I54" s="79" t="str">
        <f>IF(OR(D53&lt;=0,D47&lt;=0),"Keine Erstattung!","")</f>
        <v>Keine Erstattung!</v>
      </c>
      <c r="U54" s="82"/>
      <c r="V54" s="83"/>
      <c r="W54" s="83"/>
      <c r="X54" s="83"/>
      <c r="Y54" s="84"/>
      <c r="Z54" s="83"/>
      <c r="AA54" s="83"/>
      <c r="AB54" s="83"/>
      <c r="AC54" s="83"/>
      <c r="AD54" s="84"/>
      <c r="AE54" s="81"/>
    </row>
    <row r="56" spans="1:31" x14ac:dyDescent="0.25">
      <c r="A56" s="25" t="s">
        <v>121</v>
      </c>
      <c r="J56" s="33" t="s">
        <v>89</v>
      </c>
      <c r="K56" s="25" t="str">
        <f>A56</f>
        <v>Antrag 2025-2026</v>
      </c>
      <c r="T56" s="33" t="s">
        <v>90</v>
      </c>
      <c r="U56" s="25" t="str">
        <f>A56</f>
        <v>Antrag 2025-2026</v>
      </c>
      <c r="AD56" s="33" t="s">
        <v>91</v>
      </c>
    </row>
  </sheetData>
  <sheetProtection algorithmName="SHA-512" hashValue="j3SSCLLN0PoYgvPLb6wx5Unv8E5L/otTOeXW+Lv2luAwM56sxjEMxgD2hlVzpxSHPPyZxaZ5PwZVz0lKVwRCzg==" saltValue="NBuGogyQar76s3nvq6tvsg==" spinCount="100000" sheet="1" selectLockedCells="1"/>
  <mergeCells count="36">
    <mergeCell ref="V11:Z11"/>
    <mergeCell ref="X8:Y8"/>
    <mergeCell ref="U6:AD6"/>
    <mergeCell ref="V10:Z10"/>
    <mergeCell ref="U5:Y5"/>
    <mergeCell ref="Z5:AD5"/>
    <mergeCell ref="C5:H5"/>
    <mergeCell ref="C14:D14"/>
    <mergeCell ref="B19:D19"/>
    <mergeCell ref="B18:D18"/>
    <mergeCell ref="B17:D17"/>
    <mergeCell ref="B16:D16"/>
    <mergeCell ref="B15:D15"/>
    <mergeCell ref="G17:I17"/>
    <mergeCell ref="G16:I16"/>
    <mergeCell ref="G15:I15"/>
    <mergeCell ref="M23:Q23"/>
    <mergeCell ref="M22:Q22"/>
    <mergeCell ref="M21:Q21"/>
    <mergeCell ref="Q20:S20"/>
    <mergeCell ref="C6:H6"/>
    <mergeCell ref="L20:N20"/>
    <mergeCell ref="M19:P19"/>
    <mergeCell ref="E23:F23"/>
    <mergeCell ref="C25:E25"/>
    <mergeCell ref="H25:J25"/>
    <mergeCell ref="H26:J26"/>
    <mergeCell ref="H27:J27"/>
    <mergeCell ref="O32:S32"/>
    <mergeCell ref="K32:M32"/>
    <mergeCell ref="AB41:AC41"/>
    <mergeCell ref="W41:X41"/>
    <mergeCell ref="AB28:AC28"/>
    <mergeCell ref="W28:X28"/>
    <mergeCell ref="AB13:AC13"/>
    <mergeCell ref="W13:X13"/>
  </mergeCells>
  <pageMargins left="0.51041666666666663" right="0.26041666666666669" top="0.3125" bottom="0.29166666666666669" header="0.3" footer="0.3"/>
  <pageSetup paperSize="9" orientation="portrait" r:id="rId1"/>
  <headerFooter differentFirst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'Tarifgebiete ÖPNV'!$D$22:$D$23</xm:f>
          </x14:formula1>
          <xm:sqref>E23:F23</xm:sqref>
        </x14:dataValidation>
        <x14:dataValidation type="list" allowBlank="1" showInputMessage="1" showErrorMessage="1" xr:uid="{00000000-0002-0000-0000-000001000000}">
          <x14:formula1>
            <xm:f>'Tarifgebiete ÖPNV'!$L$3:$L$10</xm:f>
          </x14:formula1>
          <xm:sqref>F29 I29</xm:sqref>
        </x14:dataValidation>
        <x14:dataValidation type="list" allowBlank="1" showInputMessage="1" showErrorMessage="1" xr:uid="{00000000-0002-0000-0000-000002000000}">
          <x14:formula1>
            <xm:f>'Tarifgebiete ÖPNV'!$M$3:$M$6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workbookViewId="0">
      <selection activeCell="H30" sqref="H30:H33"/>
    </sheetView>
  </sheetViews>
  <sheetFormatPr baseColWidth="10" defaultRowHeight="15" x14ac:dyDescent="0.25"/>
  <sheetData>
    <row r="1" spans="1:13" x14ac:dyDescent="0.25">
      <c r="A1" s="4" t="s">
        <v>114</v>
      </c>
    </row>
    <row r="2" spans="1:13" x14ac:dyDescent="0.25">
      <c r="A2" s="6"/>
      <c r="B2" s="89"/>
      <c r="C2" s="89"/>
      <c r="D2" s="89"/>
      <c r="E2" s="89"/>
      <c r="F2" s="89"/>
      <c r="G2" s="89"/>
      <c r="H2" s="89"/>
      <c r="I2" s="89"/>
      <c r="J2" s="90"/>
      <c r="L2" t="s">
        <v>66</v>
      </c>
      <c r="M2" t="s">
        <v>103</v>
      </c>
    </row>
    <row r="3" spans="1:13" x14ac:dyDescent="0.25">
      <c r="B3" s="92" t="s">
        <v>29</v>
      </c>
      <c r="C3" s="6"/>
      <c r="D3" s="6"/>
      <c r="E3" s="6"/>
      <c r="F3" s="6"/>
      <c r="G3" s="6"/>
      <c r="H3" s="93"/>
      <c r="L3" s="15" t="s">
        <v>65</v>
      </c>
      <c r="M3" t="s">
        <v>122</v>
      </c>
    </row>
    <row r="4" spans="1:13" ht="15.75" thickBot="1" x14ac:dyDescent="0.3">
      <c r="A4" s="91" t="s">
        <v>28</v>
      </c>
      <c r="B4" s="128">
        <v>45839</v>
      </c>
      <c r="C4" s="129">
        <v>45870</v>
      </c>
      <c r="D4" s="129">
        <v>45901</v>
      </c>
      <c r="E4" s="129">
        <v>45931</v>
      </c>
      <c r="F4" s="129">
        <v>45962</v>
      </c>
      <c r="G4" s="129">
        <v>45992</v>
      </c>
      <c r="H4" s="130">
        <v>46023</v>
      </c>
      <c r="I4" s="91" t="s">
        <v>34</v>
      </c>
      <c r="J4" s="6"/>
      <c r="K4" s="1"/>
      <c r="L4" s="15" t="s">
        <v>67</v>
      </c>
      <c r="M4" s="14" t="s">
        <v>123</v>
      </c>
    </row>
    <row r="5" spans="1:13" x14ac:dyDescent="0.25">
      <c r="A5" s="89" t="str">
        <f>"1a"</f>
        <v>1a</v>
      </c>
      <c r="B5" s="94"/>
      <c r="C5" s="8"/>
      <c r="D5" s="8"/>
      <c r="E5" s="8"/>
      <c r="F5" s="8"/>
      <c r="G5" s="8"/>
      <c r="H5" s="95"/>
      <c r="I5" s="8"/>
      <c r="J5" s="10"/>
      <c r="K5" s="10"/>
      <c r="L5" s="16">
        <v>3</v>
      </c>
      <c r="M5" s="14" t="s">
        <v>124</v>
      </c>
    </row>
    <row r="6" spans="1:13" x14ac:dyDescent="0.25">
      <c r="A6" s="89" t="str">
        <f>"1b"</f>
        <v>1b</v>
      </c>
      <c r="B6" s="94">
        <v>58</v>
      </c>
      <c r="C6" s="8">
        <v>58</v>
      </c>
      <c r="D6" s="8">
        <v>58</v>
      </c>
      <c r="E6" s="8">
        <v>58</v>
      </c>
      <c r="F6" s="8">
        <v>58</v>
      </c>
      <c r="G6" s="8">
        <v>58</v>
      </c>
      <c r="H6" s="95">
        <v>63</v>
      </c>
      <c r="I6" s="8">
        <f t="shared" ref="I6:I14" si="0">SUM(B6:H6)</f>
        <v>411</v>
      </c>
      <c r="J6" s="10"/>
      <c r="K6" s="10"/>
      <c r="L6" s="16">
        <v>4</v>
      </c>
      <c r="M6" s="14" t="s">
        <v>125</v>
      </c>
    </row>
    <row r="7" spans="1:13" x14ac:dyDescent="0.25">
      <c r="A7" s="89" t="str">
        <f>"2a"</f>
        <v>2a</v>
      </c>
      <c r="B7" s="94">
        <v>58</v>
      </c>
      <c r="C7" s="8">
        <v>58</v>
      </c>
      <c r="D7" s="8">
        <v>58</v>
      </c>
      <c r="E7" s="8">
        <v>58</v>
      </c>
      <c r="F7" s="8">
        <v>58</v>
      </c>
      <c r="G7" s="8">
        <v>58</v>
      </c>
      <c r="H7" s="95">
        <v>63</v>
      </c>
      <c r="I7" s="8">
        <f t="shared" si="0"/>
        <v>411</v>
      </c>
      <c r="J7" s="10"/>
      <c r="K7" s="10"/>
      <c r="L7" s="16">
        <v>5</v>
      </c>
      <c r="M7" s="14"/>
    </row>
    <row r="8" spans="1:13" x14ac:dyDescent="0.25">
      <c r="A8" s="89" t="str">
        <f>"2b"</f>
        <v>2b</v>
      </c>
      <c r="B8" s="94">
        <v>58</v>
      </c>
      <c r="C8" s="8">
        <v>58</v>
      </c>
      <c r="D8" s="8">
        <v>58</v>
      </c>
      <c r="E8" s="8">
        <v>58</v>
      </c>
      <c r="F8" s="8">
        <v>58</v>
      </c>
      <c r="G8" s="8">
        <v>58</v>
      </c>
      <c r="H8" s="95">
        <v>63</v>
      </c>
      <c r="I8" s="8">
        <f t="shared" si="0"/>
        <v>411</v>
      </c>
      <c r="J8" s="10"/>
      <c r="K8" s="10"/>
      <c r="L8" s="16">
        <v>6</v>
      </c>
      <c r="M8" s="14"/>
    </row>
    <row r="9" spans="1:13" x14ac:dyDescent="0.25">
      <c r="A9" s="89">
        <v>3</v>
      </c>
      <c r="B9" s="94">
        <v>58</v>
      </c>
      <c r="C9" s="8">
        <v>58</v>
      </c>
      <c r="D9" s="8">
        <v>58</v>
      </c>
      <c r="E9" s="8">
        <v>58</v>
      </c>
      <c r="F9" s="8">
        <v>58</v>
      </c>
      <c r="G9" s="8">
        <v>58</v>
      </c>
      <c r="H9" s="95">
        <v>63</v>
      </c>
      <c r="I9" s="8">
        <f t="shared" si="0"/>
        <v>411</v>
      </c>
      <c r="J9" s="10"/>
      <c r="K9" s="10"/>
      <c r="L9" s="16">
        <v>7</v>
      </c>
      <c r="M9" s="14"/>
    </row>
    <row r="10" spans="1:13" x14ac:dyDescent="0.25">
      <c r="A10" s="89">
        <v>4</v>
      </c>
      <c r="B10" s="94">
        <v>58</v>
      </c>
      <c r="C10" s="8">
        <v>58</v>
      </c>
      <c r="D10" s="8">
        <v>58</v>
      </c>
      <c r="E10" s="8">
        <v>58</v>
      </c>
      <c r="F10" s="8">
        <v>58</v>
      </c>
      <c r="G10" s="8">
        <v>58</v>
      </c>
      <c r="H10" s="95">
        <v>63</v>
      </c>
      <c r="I10" s="8">
        <f t="shared" si="0"/>
        <v>411</v>
      </c>
      <c r="J10" s="10"/>
      <c r="K10" s="10"/>
      <c r="L10" s="16">
        <v>8</v>
      </c>
    </row>
    <row r="11" spans="1:13" x14ac:dyDescent="0.25">
      <c r="A11" s="89">
        <v>5</v>
      </c>
      <c r="B11" s="94">
        <v>58</v>
      </c>
      <c r="C11" s="8">
        <v>58</v>
      </c>
      <c r="D11" s="8">
        <v>58</v>
      </c>
      <c r="E11" s="8">
        <v>58</v>
      </c>
      <c r="F11" s="8">
        <v>58</v>
      </c>
      <c r="G11" s="8">
        <v>58</v>
      </c>
      <c r="H11" s="95">
        <v>63</v>
      </c>
      <c r="I11" s="8">
        <f t="shared" si="0"/>
        <v>411</v>
      </c>
      <c r="J11" s="10"/>
      <c r="K11" s="10"/>
    </row>
    <row r="12" spans="1:13" x14ac:dyDescent="0.25">
      <c r="A12" s="90">
        <v>6</v>
      </c>
      <c r="B12" s="94">
        <v>58</v>
      </c>
      <c r="C12" s="8">
        <v>58</v>
      </c>
      <c r="D12" s="8">
        <v>58</v>
      </c>
      <c r="E12" s="8">
        <v>58</v>
      </c>
      <c r="F12" s="8">
        <v>58</v>
      </c>
      <c r="G12" s="8">
        <v>58</v>
      </c>
      <c r="H12" s="95">
        <v>63</v>
      </c>
      <c r="I12" s="8">
        <f t="shared" si="0"/>
        <v>411</v>
      </c>
      <c r="J12" s="10"/>
      <c r="K12" s="10"/>
    </row>
    <row r="13" spans="1:13" x14ac:dyDescent="0.25">
      <c r="A13" s="90">
        <v>7</v>
      </c>
      <c r="B13" s="94">
        <v>58</v>
      </c>
      <c r="C13" s="8">
        <v>58</v>
      </c>
      <c r="D13" s="8">
        <v>58</v>
      </c>
      <c r="E13" s="8">
        <v>58</v>
      </c>
      <c r="F13" s="8">
        <v>58</v>
      </c>
      <c r="G13" s="8">
        <v>58</v>
      </c>
      <c r="H13" s="95">
        <v>63</v>
      </c>
      <c r="I13" s="8">
        <f t="shared" si="0"/>
        <v>411</v>
      </c>
      <c r="J13" s="10"/>
      <c r="K13" s="10"/>
    </row>
    <row r="14" spans="1:13" x14ac:dyDescent="0.25">
      <c r="A14" s="90">
        <v>8</v>
      </c>
      <c r="B14" s="94">
        <v>58</v>
      </c>
      <c r="C14" s="8">
        <v>58</v>
      </c>
      <c r="D14" s="8">
        <v>58</v>
      </c>
      <c r="E14" s="8">
        <v>58</v>
      </c>
      <c r="F14" s="8">
        <v>58</v>
      </c>
      <c r="G14" s="8">
        <v>58</v>
      </c>
      <c r="H14" s="95">
        <v>63</v>
      </c>
      <c r="I14" s="8">
        <f t="shared" si="0"/>
        <v>411</v>
      </c>
      <c r="J14" s="10"/>
      <c r="K14" s="10"/>
    </row>
    <row r="15" spans="1:13" x14ac:dyDescent="0.25">
      <c r="A15" s="5"/>
      <c r="B15" s="8"/>
      <c r="C15" s="8"/>
      <c r="D15" s="8"/>
      <c r="E15" s="8"/>
      <c r="F15" s="8"/>
      <c r="G15" s="8"/>
      <c r="H15" s="8"/>
      <c r="I15" s="8"/>
    </row>
    <row r="16" spans="1:13" x14ac:dyDescent="0.25">
      <c r="A16" s="11"/>
      <c r="B16" s="9"/>
      <c r="C16" s="10"/>
      <c r="D16" s="10"/>
      <c r="E16" s="10"/>
      <c r="F16" s="10"/>
      <c r="G16" s="10"/>
      <c r="H16" s="10"/>
      <c r="I16" s="10"/>
    </row>
    <row r="18" spans="1:15" x14ac:dyDescent="0.25">
      <c r="A18" s="4"/>
      <c r="B18" s="4"/>
    </row>
    <row r="19" spans="1:15" x14ac:dyDescent="0.25">
      <c r="D19" s="7"/>
      <c r="J19" s="4"/>
    </row>
    <row r="20" spans="1:15" x14ac:dyDescent="0.25">
      <c r="C20" s="11"/>
      <c r="D20" s="7"/>
      <c r="K20" s="121"/>
    </row>
    <row r="22" spans="1:15" x14ac:dyDescent="0.25">
      <c r="A22" s="4" t="s">
        <v>30</v>
      </c>
      <c r="D22" s="113" t="s">
        <v>31</v>
      </c>
      <c r="E22" s="12">
        <v>0.13</v>
      </c>
    </row>
    <row r="23" spans="1:15" x14ac:dyDescent="0.25">
      <c r="D23" s="113" t="s">
        <v>32</v>
      </c>
      <c r="E23" s="12">
        <v>0.05</v>
      </c>
    </row>
    <row r="24" spans="1:15" x14ac:dyDescent="0.25">
      <c r="D24" s="113" t="s">
        <v>33</v>
      </c>
      <c r="E24" s="12">
        <v>0.03</v>
      </c>
    </row>
    <row r="26" spans="1:15" x14ac:dyDescent="0.25">
      <c r="G26" s="13"/>
    </row>
    <row r="27" spans="1:15" x14ac:dyDescent="0.25">
      <c r="A27" s="4" t="s">
        <v>119</v>
      </c>
      <c r="B27" s="4"/>
    </row>
    <row r="28" spans="1:15" x14ac:dyDescent="0.25">
      <c r="A28" s="4"/>
    </row>
    <row r="29" spans="1:15" ht="15.75" thickBot="1" x14ac:dyDescent="0.3">
      <c r="A29" s="91" t="s">
        <v>103</v>
      </c>
      <c r="B29" s="137" t="s">
        <v>116</v>
      </c>
      <c r="C29" s="138" t="s">
        <v>111</v>
      </c>
      <c r="D29" s="131" t="s">
        <v>105</v>
      </c>
      <c r="E29" s="131" t="s">
        <v>106</v>
      </c>
      <c r="F29" s="131" t="s">
        <v>107</v>
      </c>
      <c r="G29" s="139" t="s">
        <v>108</v>
      </c>
      <c r="H29" s="140" t="s">
        <v>109</v>
      </c>
      <c r="I29" s="125" t="s">
        <v>34</v>
      </c>
      <c r="J29" s="6"/>
      <c r="K29" s="6"/>
      <c r="L29" s="6"/>
      <c r="M29" s="1"/>
      <c r="N29" s="6"/>
      <c r="O29" s="6"/>
    </row>
    <row r="30" spans="1:15" x14ac:dyDescent="0.25">
      <c r="A30" t="s">
        <v>122</v>
      </c>
      <c r="B30" s="126">
        <v>15</v>
      </c>
      <c r="C30" s="124">
        <v>22</v>
      </c>
      <c r="D30" s="124">
        <v>22</v>
      </c>
      <c r="E30" s="124">
        <v>12</v>
      </c>
      <c r="F30" s="124">
        <v>19</v>
      </c>
      <c r="G30" s="124">
        <v>14</v>
      </c>
      <c r="H30" s="135">
        <v>18</v>
      </c>
      <c r="I30" s="123">
        <f>SUM(B30:H30)</f>
        <v>122</v>
      </c>
      <c r="J30" s="14"/>
      <c r="K30" s="14"/>
      <c r="L30" s="117"/>
      <c r="M30" s="6"/>
      <c r="N30" s="14"/>
      <c r="O30" s="119"/>
    </row>
    <row r="31" spans="1:15" x14ac:dyDescent="0.25">
      <c r="A31" s="14" t="s">
        <v>123</v>
      </c>
      <c r="B31" s="126">
        <v>15</v>
      </c>
      <c r="C31" s="124">
        <v>22</v>
      </c>
      <c r="D31" s="124">
        <v>22</v>
      </c>
      <c r="E31" s="124">
        <v>12</v>
      </c>
      <c r="F31" s="124">
        <v>19</v>
      </c>
      <c r="G31" s="124">
        <v>14</v>
      </c>
      <c r="H31" s="135">
        <v>18</v>
      </c>
      <c r="I31" s="123">
        <f t="shared" ref="I31:I33" si="1">SUM(B31:H31)</f>
        <v>122</v>
      </c>
      <c r="J31" s="14"/>
      <c r="K31" s="14"/>
      <c r="L31" s="117"/>
      <c r="M31" s="6"/>
      <c r="N31" s="14"/>
      <c r="O31" s="119"/>
    </row>
    <row r="32" spans="1:15" x14ac:dyDescent="0.25">
      <c r="A32" s="14" t="s">
        <v>124</v>
      </c>
      <c r="B32" s="126">
        <v>15</v>
      </c>
      <c r="C32" s="124">
        <v>22</v>
      </c>
      <c r="D32" s="124">
        <v>22</v>
      </c>
      <c r="E32" s="124">
        <v>12</v>
      </c>
      <c r="F32" s="124">
        <v>19</v>
      </c>
      <c r="G32" s="124">
        <v>14</v>
      </c>
      <c r="H32" s="135">
        <v>18</v>
      </c>
      <c r="I32" s="123">
        <f t="shared" si="1"/>
        <v>122</v>
      </c>
      <c r="J32" s="14"/>
      <c r="K32" s="14"/>
      <c r="L32" s="117"/>
      <c r="M32" s="6"/>
      <c r="N32" s="14"/>
      <c r="O32" s="119"/>
    </row>
    <row r="33" spans="1:15" x14ac:dyDescent="0.25">
      <c r="A33" s="14" t="s">
        <v>125</v>
      </c>
      <c r="B33" s="126">
        <v>15</v>
      </c>
      <c r="C33" s="124">
        <v>22</v>
      </c>
      <c r="D33" s="124">
        <v>22</v>
      </c>
      <c r="E33" s="124">
        <v>12</v>
      </c>
      <c r="F33" s="124">
        <v>19</v>
      </c>
      <c r="G33" s="124">
        <v>14</v>
      </c>
      <c r="H33" s="135">
        <v>18</v>
      </c>
      <c r="I33" s="123">
        <f t="shared" si="1"/>
        <v>122</v>
      </c>
      <c r="J33" s="14"/>
      <c r="K33" s="14"/>
      <c r="L33" s="117"/>
      <c r="M33" s="6"/>
      <c r="N33" s="14"/>
      <c r="O33" s="119"/>
    </row>
    <row r="34" spans="1:15" x14ac:dyDescent="0.25">
      <c r="A34" s="14"/>
      <c r="B34" s="118"/>
      <c r="C34" s="6"/>
      <c r="D34" s="14"/>
      <c r="E34" s="120"/>
    </row>
    <row r="35" spans="1:15" x14ac:dyDescent="0.25">
      <c r="A35" s="6"/>
      <c r="B35" s="14"/>
      <c r="C35" s="6"/>
      <c r="D35" s="6"/>
      <c r="E35" s="14"/>
    </row>
    <row r="36" spans="1:15" x14ac:dyDescent="0.25">
      <c r="H36" s="6"/>
      <c r="I36" s="6"/>
      <c r="J36" s="122"/>
      <c r="K36" s="6"/>
      <c r="L36" s="6"/>
      <c r="M36" s="122"/>
    </row>
    <row r="37" spans="1:15" x14ac:dyDescent="0.25">
      <c r="H37" s="11"/>
    </row>
    <row r="47" spans="1:15" x14ac:dyDescent="0.25">
      <c r="J47" s="119"/>
      <c r="K47" s="119"/>
      <c r="L47" s="119"/>
      <c r="M47" s="119"/>
      <c r="N47" s="120"/>
    </row>
  </sheetData>
  <sheetProtection selectLockedCells="1" selectUnlockedCells="1"/>
  <sortState xmlns:xlrd2="http://schemas.microsoft.com/office/spreadsheetml/2017/richdata2" ref="M3:M6">
    <sortCondition ref="M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</vt:lpstr>
      <vt:lpstr>Tarifgebiete ÖPNV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2026-03-30T06:27:33Z</dcterms:modified>
</cp:coreProperties>
</file>